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176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Munka1!$A$1:$L$95</definedName>
  </definedNames>
  <calcPr calcId="145621"/>
</workbook>
</file>

<file path=xl/calcChain.xml><?xml version="1.0" encoding="utf-8"?>
<calcChain xmlns="http://schemas.openxmlformats.org/spreadsheetml/2006/main">
  <c r="J84" i="1" l="1"/>
  <c r="J69" i="1" l="1"/>
  <c r="L85" i="1" l="1"/>
  <c r="K84" i="1"/>
  <c r="J85" i="1"/>
  <c r="K78" i="1"/>
  <c r="K85" i="1" s="1"/>
  <c r="B4" i="1"/>
  <c r="K12" i="1" l="1"/>
  <c r="K50" i="1"/>
  <c r="K32" i="1"/>
  <c r="K14" i="1" l="1"/>
  <c r="K13" i="1"/>
  <c r="K35" i="1"/>
  <c r="L74" i="1" l="1"/>
  <c r="K73" i="1"/>
  <c r="K70" i="1"/>
  <c r="K72" i="1"/>
  <c r="K71" i="1"/>
  <c r="K69" i="1"/>
  <c r="K74" i="1" l="1"/>
  <c r="J40" i="1" l="1"/>
  <c r="J39" i="1"/>
  <c r="J38" i="1"/>
  <c r="J37" i="1"/>
  <c r="J36" i="1"/>
  <c r="J33" i="1"/>
  <c r="J11" i="1"/>
  <c r="K235" i="2"/>
  <c r="J5" i="1"/>
  <c r="J32" i="1"/>
  <c r="J65" i="1"/>
  <c r="J64" i="1"/>
  <c r="J51" i="1"/>
  <c r="J50" i="1"/>
  <c r="J47" i="1"/>
  <c r="J45" i="1"/>
  <c r="J41" i="1"/>
  <c r="J35" i="1"/>
  <c r="J34" i="1"/>
  <c r="J28" i="1"/>
  <c r="J22" i="1"/>
  <c r="J9" i="1"/>
  <c r="J6" i="1"/>
  <c r="J49" i="1"/>
  <c r="J48" i="1"/>
  <c r="J26" i="1"/>
  <c r="J25" i="1"/>
  <c r="J27" i="1" l="1"/>
  <c r="J74" i="1" s="1"/>
</calcChain>
</file>

<file path=xl/sharedStrings.xml><?xml version="1.0" encoding="utf-8"?>
<sst xmlns="http://schemas.openxmlformats.org/spreadsheetml/2006/main" count="1478" uniqueCount="847">
  <si>
    <t>Terület
(m2)</t>
  </si>
  <si>
    <t>Megnevezés</t>
  </si>
  <si>
    <t>Irányító
szám</t>
  </si>
  <si>
    <t>Település</t>
  </si>
  <si>
    <t>Utca, házszám</t>
  </si>
  <si>
    <t>Tevékenységek</t>
  </si>
  <si>
    <t>Bérbe
vett
(m2)</t>
  </si>
  <si>
    <t>Bérbe
adott
(m2)</t>
  </si>
  <si>
    <t>Könyvi bruttó érték</t>
  </si>
  <si>
    <t>Letéti érték</t>
  </si>
  <si>
    <t>Igazgatási épület</t>
  </si>
  <si>
    <t>Budapest</t>
  </si>
  <si>
    <t>Szerb u. 21.</t>
  </si>
  <si>
    <t>igazgatási iroda</t>
  </si>
  <si>
    <t>ÁJK</t>
  </si>
  <si>
    <t>Kecskeméti u. 10-12.</t>
  </si>
  <si>
    <t>oktatás</t>
  </si>
  <si>
    <t>Egyetem tér 1-3.</t>
  </si>
  <si>
    <t>Egyetemi Könyvtár</t>
  </si>
  <si>
    <t>Ferenciek Tere 10.</t>
  </si>
  <si>
    <t>könyvtár</t>
  </si>
  <si>
    <t>Peregrinus Vendégház Kft.</t>
  </si>
  <si>
    <t>Szerb u. 3.</t>
  </si>
  <si>
    <t>vendégház</t>
  </si>
  <si>
    <t>PPK</t>
  </si>
  <si>
    <t>Izabella u. 46.</t>
  </si>
  <si>
    <t>Képíró u. lakás</t>
  </si>
  <si>
    <t>Képíró u. 8. III.1.</t>
  </si>
  <si>
    <t>lakás</t>
  </si>
  <si>
    <t>Apáczai Cs.J. Gyak.iskola és Koll.</t>
  </si>
  <si>
    <t xml:space="preserve">Papnövelde u. 4-6. </t>
  </si>
  <si>
    <t>oktatás, kollégium</t>
  </si>
  <si>
    <t>BTK</t>
  </si>
  <si>
    <t>Múzeum krt. 4/A</t>
  </si>
  <si>
    <t>Múzeum krt. 4/B-C.</t>
  </si>
  <si>
    <t>Múzeum krt. 6-8.</t>
  </si>
  <si>
    <t xml:space="preserve">BTK </t>
  </si>
  <si>
    <t>Puskin u. 3.</t>
  </si>
  <si>
    <t>Puskin u. 5-7.</t>
  </si>
  <si>
    <t>üzemen kívül, rekonstrukció alatt</t>
  </si>
  <si>
    <t>Puskin u. 9.</t>
  </si>
  <si>
    <t>üzemen kívül</t>
  </si>
  <si>
    <t>Puskin u. 11-13</t>
  </si>
  <si>
    <t>BTK Gólyavár</t>
  </si>
  <si>
    <t>BTK Ifjúsági Épület</t>
  </si>
  <si>
    <t>Trefort Ágoston Gyakorlóiskola</t>
  </si>
  <si>
    <t>Trefort u. 6-8.</t>
  </si>
  <si>
    <t>Kazinczy u. 23-27.</t>
  </si>
  <si>
    <t>ITK</t>
  </si>
  <si>
    <t>Rákóczi út 5.</t>
  </si>
  <si>
    <t>ADS Kollégium</t>
  </si>
  <si>
    <t>Ajtósi Dürer sor 23.</t>
  </si>
  <si>
    <t>kollégium</t>
  </si>
  <si>
    <t>Radnóti Miklós Gyakorló Gimn.</t>
  </si>
  <si>
    <t>Cházár András u. 10.</t>
  </si>
  <si>
    <t>Radnóti u. lakások</t>
  </si>
  <si>
    <t>Vezér úti Kollégium</t>
  </si>
  <si>
    <t>Vezér út 112.</t>
  </si>
  <si>
    <t xml:space="preserve">Északi Tömb            </t>
  </si>
  <si>
    <t>Pázmány P. sétány 1/A.</t>
  </si>
  <si>
    <t>Pázmány P. sétány 1/C</t>
  </si>
  <si>
    <t>Vegyszerraktár</t>
  </si>
  <si>
    <t>IK + öltözők barakk</t>
  </si>
  <si>
    <t>Bogdánffy Ödön u. 10.</t>
  </si>
  <si>
    <t>Mérnök utcai Sporttelep</t>
  </si>
  <si>
    <t>Mérnök u. (Petzvál u. 45.)</t>
  </si>
  <si>
    <t>sporttelep</t>
  </si>
  <si>
    <t>sportlétesítmény</t>
  </si>
  <si>
    <t>Ménesi út. 12.</t>
  </si>
  <si>
    <t>Eötvös József Collegium</t>
  </si>
  <si>
    <t>Ménesi út 11-13.</t>
  </si>
  <si>
    <t>Körösi Cs.Sándor Kollégium</t>
  </si>
  <si>
    <t>Dayka Gábor u.4.</t>
  </si>
  <si>
    <t>Nagytétényi úti Kollégium</t>
  </si>
  <si>
    <t>Nagytétényi út 162-164.</t>
  </si>
  <si>
    <t>Nándorfejérvári úti és Bolyai Kollégium</t>
  </si>
  <si>
    <t>Nándorfejérvári út 13.</t>
  </si>
  <si>
    <t>Fűvészkert</t>
  </si>
  <si>
    <t>Illés u. 25.</t>
  </si>
  <si>
    <t>növény kutatás</t>
  </si>
  <si>
    <t xml:space="preserve">Gödi Biológiai Állomás </t>
  </si>
  <si>
    <t>Alsógöd</t>
  </si>
  <si>
    <t>Jávorka u. 14.</t>
  </si>
  <si>
    <t>oktatás, kutatás</t>
  </si>
  <si>
    <t>Gothard Asztrofizikai Obszervatórium</t>
  </si>
  <si>
    <t>Szombathely</t>
  </si>
  <si>
    <t>Szent Imre herceg u.112.</t>
  </si>
  <si>
    <t>tudományos megfigyelés</t>
  </si>
  <si>
    <t xml:space="preserve">Visegrádi Üdülő </t>
  </si>
  <si>
    <t>Visegrád</t>
  </si>
  <si>
    <t>Fő út 117.</t>
  </si>
  <si>
    <t xml:space="preserve">üdültetés </t>
  </si>
  <si>
    <t>Balatonkenesei Vízitelep</t>
  </si>
  <si>
    <t>Balatonkenese</t>
  </si>
  <si>
    <t>Kikötő u. 6.</t>
  </si>
  <si>
    <t>Levéltár</t>
  </si>
  <si>
    <t>Maglódi út 8.</t>
  </si>
  <si>
    <t>levéltár</t>
  </si>
  <si>
    <t>Vízisporttelep</t>
  </si>
  <si>
    <t>Vízisport u. 48.</t>
  </si>
  <si>
    <t>Balatonfüredi üdülő apartman</t>
  </si>
  <si>
    <t>Balatonfüred</t>
  </si>
  <si>
    <t>Kosztolányi stny. 2-4.</t>
  </si>
  <si>
    <t>Tatai Természetvédelmi Terület</t>
  </si>
  <si>
    <t>Tata</t>
  </si>
  <si>
    <t>Kálvária domb, Fekete u.2.</t>
  </si>
  <si>
    <t>BGGYK</t>
  </si>
  <si>
    <t>Ecseri út 3.</t>
  </si>
  <si>
    <t>Damjanich u. 41-43.</t>
  </si>
  <si>
    <t>TÓK "A" épület</t>
  </si>
  <si>
    <t>Kiss János altb. u. 40.</t>
  </si>
  <si>
    <t>ELTE Gyakorló Iskola</t>
  </si>
  <si>
    <t>Kiss János altb. u. 42-44.</t>
  </si>
  <si>
    <t>ELTE Gyakorló Óvoda (bérlemény)</t>
  </si>
  <si>
    <t>Kiss János altb. u.29</t>
  </si>
  <si>
    <t>ELTE Gyakorló Iskola (bérlemény)</t>
  </si>
  <si>
    <t>Beethoven u.3.</t>
  </si>
  <si>
    <t>Huszt u. lektori lakás</t>
  </si>
  <si>
    <t>Huszt u. 11. I.emelet 2.</t>
  </si>
  <si>
    <t>Huszt u. 11. II.emelet 2.</t>
  </si>
  <si>
    <t>Huszt u. 11. III.emelet 2.</t>
  </si>
  <si>
    <t>Benczúr u. 33. Pf.: 701/518.</t>
  </si>
  <si>
    <t>Regionális Földtani Tanszék</t>
  </si>
  <si>
    <t>Stefánia u. 14.</t>
  </si>
  <si>
    <t>iroda</t>
  </si>
  <si>
    <t>Nagyrákos</t>
  </si>
  <si>
    <t>Megjegyzés:</t>
  </si>
  <si>
    <t>Fenti táblázat nem tartalmazza  a gépjárműveket, a telkeket, az ingatlanhoz kötődő vagyoni értékű jogokat.</t>
  </si>
  <si>
    <t>A mérleghez képest többletként tartalmazza az idegen tulajdonú, de ELTÉ-n használt, tárolt eszközök értékét (pld. MTA eszközök, műtárgyak, stb.).</t>
  </si>
  <si>
    <t>gazdasági főigazgató</t>
  </si>
  <si>
    <t xml:space="preserve"> </t>
  </si>
  <si>
    <t>SEK</t>
  </si>
  <si>
    <t>Eszköz</t>
  </si>
  <si>
    <t>Alsz</t>
  </si>
  <si>
    <t>Aktiv.dát.</t>
  </si>
  <si>
    <t>Eszköz megnevezése</t>
  </si>
  <si>
    <t xml:space="preserve">       Beszért</t>
  </si>
  <si>
    <t xml:space="preserve">        Kum. ÉCS</t>
  </si>
  <si>
    <t xml:space="preserve">        K.sz.ért</t>
  </si>
  <si>
    <t>Pnem</t>
  </si>
  <si>
    <t>*</t>
  </si>
  <si>
    <t>Ajtósi Dürer sor 23. Kollégium</t>
  </si>
  <si>
    <t>-71.867.902</t>
  </si>
  <si>
    <t xml:space="preserve">    129.338.369</t>
  </si>
  <si>
    <t>HUF</t>
  </si>
  <si>
    <t>-190.562</t>
  </si>
  <si>
    <t xml:space="preserve">        157.544</t>
  </si>
  <si>
    <t>Ajtósi Dürer sor 23. zsírfogó akna</t>
  </si>
  <si>
    <t>-614.132</t>
  </si>
  <si>
    <t xml:space="preserve">      1.834.164</t>
  </si>
  <si>
    <t>Balatonfüred Kisfaludi üd.t.</t>
  </si>
  <si>
    <t>-266.920</t>
  </si>
  <si>
    <t xml:space="preserve">        129.980</t>
  </si>
  <si>
    <t>Balatonkenese  napozóstég</t>
  </si>
  <si>
    <t>-220.568</t>
  </si>
  <si>
    <t xml:space="preserve">        533.032</t>
  </si>
  <si>
    <t>Balatonkenese bungalo ép.</t>
  </si>
  <si>
    <t>-7.650.462</t>
  </si>
  <si>
    <t xml:space="preserve">     19.264.685</t>
  </si>
  <si>
    <t>Balatonkenese vízbejáró lépcső</t>
  </si>
  <si>
    <t>-6.279</t>
  </si>
  <si>
    <t xml:space="preserve">        393.721</t>
  </si>
  <si>
    <t>Bkenese partszakasz</t>
  </si>
  <si>
    <t>-144.728</t>
  </si>
  <si>
    <t xml:space="preserve">        305.772</t>
  </si>
  <si>
    <t>Bogdánfy u.10 5 salakos teniszpálya</t>
  </si>
  <si>
    <t>-14.313.386</t>
  </si>
  <si>
    <t xml:space="preserve">      5.075.744</t>
  </si>
  <si>
    <t>Cházár A. u. 10.</t>
  </si>
  <si>
    <t>-117.175.244</t>
  </si>
  <si>
    <t xml:space="preserve">    236.004.662</t>
  </si>
  <si>
    <t>Cházár A. u. 10. fakerítés</t>
  </si>
  <si>
    <t>-111.933</t>
  </si>
  <si>
    <t xml:space="preserve">        142.418</t>
  </si>
  <si>
    <t>Cházár A. u. 10. járda</t>
  </si>
  <si>
    <t>-76.310</t>
  </si>
  <si>
    <t xml:space="preserve">         97.128</t>
  </si>
  <si>
    <t>Cházár A. u. 10. Sportpálya</t>
  </si>
  <si>
    <t>-3.156.031</t>
  </si>
  <si>
    <t xml:space="preserve">      3.780.094</t>
  </si>
  <si>
    <t>Cházár A.u.10.(lakás)</t>
  </si>
  <si>
    <t>-1.986.650</t>
  </si>
  <si>
    <t xml:space="preserve">      3.194.009</t>
  </si>
  <si>
    <t>Cházár A.u.10.als.2.(lakás)</t>
  </si>
  <si>
    <t>-771.544</t>
  </si>
  <si>
    <t xml:space="preserve">        776.366</t>
  </si>
  <si>
    <t>Cházár A.u.10.fsz.1.(lakás)</t>
  </si>
  <si>
    <t>-1.994.291</t>
  </si>
  <si>
    <t xml:space="preserve">      1.992.313</t>
  </si>
  <si>
    <t>Cházár A.u.10.I.em.(lakás)</t>
  </si>
  <si>
    <t>-1.265.287</t>
  </si>
  <si>
    <t xml:space="preserve">      1.273.293</t>
  </si>
  <si>
    <t>Cházár A.u.10.I.em.2.(lakás)</t>
  </si>
  <si>
    <t>-736.521</t>
  </si>
  <si>
    <t xml:space="preserve">        739.503</t>
  </si>
  <si>
    <t>Cházár András u.10. (lakás)</t>
  </si>
  <si>
    <t>-778.197</t>
  </si>
  <si>
    <t xml:space="preserve">        504.803</t>
  </si>
  <si>
    <t>Cukor u. 6-8 /Papnövelde/ Koll.</t>
  </si>
  <si>
    <t>-16.345.263</t>
  </si>
  <si>
    <t xml:space="preserve">      8.439.700</t>
  </si>
  <si>
    <t>Czázár A. u. 10. labdafogó védőpalánk</t>
  </si>
  <si>
    <t>-74.677</t>
  </si>
  <si>
    <t xml:space="preserve">        382.135</t>
  </si>
  <si>
    <t>Dajka G. u. 4</t>
  </si>
  <si>
    <t xml:space="preserve">         98.543</t>
  </si>
  <si>
    <t>Dajka Gábor u.4 Kőrösi Koll. sportudvar</t>
  </si>
  <si>
    <t>-34.729.698</t>
  </si>
  <si>
    <t xml:space="preserve">     20.922.381</t>
  </si>
  <si>
    <t>Damjanich 41-43. óvoda faház</t>
  </si>
  <si>
    <t>-94.989</t>
  </si>
  <si>
    <t xml:space="preserve">        324.046</t>
  </si>
  <si>
    <t>Damjanich U, 41-43. "B"épület</t>
  </si>
  <si>
    <t>-58.407.990</t>
  </si>
  <si>
    <t xml:space="preserve">    183.990.116</t>
  </si>
  <si>
    <t>Damjanich u. 41-43 nyaktag</t>
  </si>
  <si>
    <t>-664.743</t>
  </si>
  <si>
    <t xml:space="preserve">      9.625.352</t>
  </si>
  <si>
    <t>Damjanich u. 41-43.  kétoldalas kerekpárállvány</t>
  </si>
  <si>
    <t>-3.398</t>
  </si>
  <si>
    <t xml:space="preserve">         35.902</t>
  </si>
  <si>
    <t>Damjanich u. 41-43. Bárczi Kollégium</t>
  </si>
  <si>
    <t>-103.542.330</t>
  </si>
  <si>
    <t xml:space="preserve">    234.222.708</t>
  </si>
  <si>
    <t>Dayka G. u. 4  biciglitároló</t>
  </si>
  <si>
    <t>-178.747</t>
  </si>
  <si>
    <t xml:space="preserve">        460.883</t>
  </si>
  <si>
    <t>Dayka G. u. 4. ""A""ép. Kőrösi K."</t>
  </si>
  <si>
    <t>-267.419.067</t>
  </si>
  <si>
    <t xml:space="preserve">  1.221.892.073</t>
  </si>
  <si>
    <t>Dayka G. u. 4. ""B""ép.Kőrösi K."</t>
  </si>
  <si>
    <t>-107.037.936</t>
  </si>
  <si>
    <t xml:space="preserve">    495.792.769</t>
  </si>
  <si>
    <t>Dayka G. u. 4. ""C""ép.Kőrösi K."</t>
  </si>
  <si>
    <t>-58.090.600</t>
  </si>
  <si>
    <t xml:space="preserve">    326.818.038</t>
  </si>
  <si>
    <t>Dayka G. u. 4. ""D""ép.Kőrösi K."</t>
  </si>
  <si>
    <t>-58.028.609</t>
  </si>
  <si>
    <t xml:space="preserve">    423.945.712</t>
  </si>
  <si>
    <t>Dayka G. u. 4. gépkocsi parkoló</t>
  </si>
  <si>
    <t>-1.836.466</t>
  </si>
  <si>
    <t xml:space="preserve">      4.721.690</t>
  </si>
  <si>
    <t>Dayka G. u. 4. Porta Kőrösi K.</t>
  </si>
  <si>
    <t>-2.411.610</t>
  </si>
  <si>
    <t xml:space="preserve">      3.067.342</t>
  </si>
  <si>
    <t>Dayka Gábor u. 4. műfűves sportpálya</t>
  </si>
  <si>
    <t>-4.651.174</t>
  </si>
  <si>
    <t xml:space="preserve">     28.357.904</t>
  </si>
  <si>
    <t>Ecseri u. 3  Kerti vízvezeték</t>
  </si>
  <si>
    <t>-301.333</t>
  </si>
  <si>
    <t xml:space="preserve">        573.017</t>
  </si>
  <si>
    <t>Ecseri u. 3.  kerékpártároló</t>
  </si>
  <si>
    <t>-37.424</t>
  </si>
  <si>
    <t xml:space="preserve">        125.076</t>
  </si>
  <si>
    <t>Ecseri ut  Kutyafuttató</t>
  </si>
  <si>
    <t>-105.676</t>
  </si>
  <si>
    <t xml:space="preserve">        943.890</t>
  </si>
  <si>
    <t>Ecseri út 3 Parkoló</t>
  </si>
  <si>
    <t>-1.283.654</t>
  </si>
  <si>
    <t xml:space="preserve">      2.383.721</t>
  </si>
  <si>
    <t>Ecseri út 3.  Kerti Pavilon</t>
  </si>
  <si>
    <t>-1.215.947</t>
  </si>
  <si>
    <t xml:space="preserve">      2.610.745</t>
  </si>
  <si>
    <t>Ecseri út 3. Bárczi</t>
  </si>
  <si>
    <t>-240.150.219</t>
  </si>
  <si>
    <t xml:space="preserve">    606.705.757</t>
  </si>
  <si>
    <t>Ecseri út 3. beléptető sorompó</t>
  </si>
  <si>
    <t>-147.310</t>
  </si>
  <si>
    <t xml:space="preserve">        346.140</t>
  </si>
  <si>
    <t>Ecseri ut 3. sportcentrum</t>
  </si>
  <si>
    <t>-6.128.139</t>
  </si>
  <si>
    <t xml:space="preserve">     12.082.494</t>
  </si>
  <si>
    <t>Egyetem tér 1-3</t>
  </si>
  <si>
    <t>-475.574.506</t>
  </si>
  <si>
    <t xml:space="preserve">    971.613.152</t>
  </si>
  <si>
    <t>Egyetem tér 1-3 Eötvös szobor</t>
  </si>
  <si>
    <t>-77.896</t>
  </si>
  <si>
    <t xml:space="preserve">      6.862.211</t>
  </si>
  <si>
    <t>Egyetem tér 1-3 kerékpártároló</t>
  </si>
  <si>
    <t>-125.436</t>
  </si>
  <si>
    <t xml:space="preserve">        244.564</t>
  </si>
  <si>
    <t>Egyetem tér 1-3 összekötő kábel</t>
  </si>
  <si>
    <t>-153.539</t>
  </si>
  <si>
    <t xml:space="preserve">        171.461</t>
  </si>
  <si>
    <t>Egyetem tér 1-3 Pázmány Péter szobor</t>
  </si>
  <si>
    <t>-533.574</t>
  </si>
  <si>
    <t xml:space="preserve">      5.608.159</t>
  </si>
  <si>
    <t>Ferenciek tere 10</t>
  </si>
  <si>
    <t>-149.867.648</t>
  </si>
  <si>
    <t xml:space="preserve">    336.100.897</t>
  </si>
  <si>
    <t>Gothard Asztrofizikai Obszervatorium park</t>
  </si>
  <si>
    <t>-689.168</t>
  </si>
  <si>
    <t xml:space="preserve">      1.662.832</t>
  </si>
  <si>
    <t>Göd Jávorka u. 14.  DKI</t>
  </si>
  <si>
    <t>Göd Jávorka u. 14.  faház okt. épület</t>
  </si>
  <si>
    <t>-3.062.666</t>
  </si>
  <si>
    <t xml:space="preserve">      1.300.334</t>
  </si>
  <si>
    <t>Göd Jávorka u. 14.  olajtároló</t>
  </si>
  <si>
    <t>-20.109</t>
  </si>
  <si>
    <t xml:space="preserve">          7.891</t>
  </si>
  <si>
    <t>Göd Jávorka u. 14.  raktár</t>
  </si>
  <si>
    <t>-389.502</t>
  </si>
  <si>
    <t xml:space="preserve">        184.498</t>
  </si>
  <si>
    <t>Göd Jávorka u. 14.  széntároló</t>
  </si>
  <si>
    <t>-148.897</t>
  </si>
  <si>
    <t xml:space="preserve">         63.103</t>
  </si>
  <si>
    <t>Göd Jávorka u. 14.  vegyszerraktár</t>
  </si>
  <si>
    <t>-29.640</t>
  </si>
  <si>
    <t xml:space="preserve">         12.360</t>
  </si>
  <si>
    <t>Göd Jávorka u. 14. (DKI) ép. garázs</t>
  </si>
  <si>
    <t>Göd Jávorka u. 14. ebédlő K épület</t>
  </si>
  <si>
    <t>-4.532.776</t>
  </si>
  <si>
    <t xml:space="preserve">      1.923.224</t>
  </si>
  <si>
    <t>Göd Jávorka u. 14. egérház B épület</t>
  </si>
  <si>
    <t>-2.541.605</t>
  </si>
  <si>
    <t xml:space="preserve">      5.303.434</t>
  </si>
  <si>
    <t>Göd Jávorka u. 14. Immunológia A épület</t>
  </si>
  <si>
    <t>-1.090.403</t>
  </si>
  <si>
    <t xml:space="preserve">      2.100.627</t>
  </si>
  <si>
    <t>Göd Jávorka u. 14. madárház</t>
  </si>
  <si>
    <t>-1.013.072</t>
  </si>
  <si>
    <t xml:space="preserve">        902.977</t>
  </si>
  <si>
    <t>Göd Jávorka u. 14. növényház üvegház</t>
  </si>
  <si>
    <t>-1.972.711</t>
  </si>
  <si>
    <t xml:space="preserve">        799.289</t>
  </si>
  <si>
    <t>Göd Jávorka u. 14. nyúlház, akvárium</t>
  </si>
  <si>
    <t>-2.157.755</t>
  </si>
  <si>
    <t xml:space="preserve">      1.269.533</t>
  </si>
  <si>
    <t>Göd Jávorka u. 14. porta</t>
  </si>
  <si>
    <t>-1.534.705</t>
  </si>
  <si>
    <t xml:space="preserve">        659.296</t>
  </si>
  <si>
    <t>Göd Jávorka u. 14. szivattyúház</t>
  </si>
  <si>
    <t>-25.859</t>
  </si>
  <si>
    <t xml:space="preserve">         29.141</t>
  </si>
  <si>
    <t>Göd Jávorka u. 14. trafóház</t>
  </si>
  <si>
    <t>-69.151</t>
  </si>
  <si>
    <t xml:space="preserve">         29.849</t>
  </si>
  <si>
    <t>Göd Jávorka u. 14. virágház</t>
  </si>
  <si>
    <t>-338.285</t>
  </si>
  <si>
    <t xml:space="preserve">        142.715</t>
  </si>
  <si>
    <t>Göd Jávorka u. 14.hidroforház</t>
  </si>
  <si>
    <t>-64.890</t>
  </si>
  <si>
    <t xml:space="preserve">         27.110</t>
  </si>
  <si>
    <t>Göd Jávorka u.14 kerités</t>
  </si>
  <si>
    <t>-184.909</t>
  </si>
  <si>
    <t xml:space="preserve">         79.791</t>
  </si>
  <si>
    <t>Göd Jávorka u.14. öntözőrendszer</t>
  </si>
  <si>
    <t>-367.517</t>
  </si>
  <si>
    <t xml:space="preserve">      1.955.318</t>
  </si>
  <si>
    <t>Huszt u.11.I.em.(lakás)</t>
  </si>
  <si>
    <t>-895.317</t>
  </si>
  <si>
    <t xml:space="preserve">      1.712.490</t>
  </si>
  <si>
    <t>Huszt u.11.II.em.(lakás)</t>
  </si>
  <si>
    <t>-814.594</t>
  </si>
  <si>
    <t xml:space="preserve">      1.559.213</t>
  </si>
  <si>
    <t>Huszt u.11.III.em.(lakás)</t>
  </si>
  <si>
    <t>-885.874</t>
  </si>
  <si>
    <t xml:space="preserve">      1.717.933</t>
  </si>
  <si>
    <t>Illés u.  használati és tüzivíz hálózat</t>
  </si>
  <si>
    <t>-879.386</t>
  </si>
  <si>
    <t xml:space="preserve">      2.640.179</t>
  </si>
  <si>
    <t>Illés u. 25 Kert</t>
  </si>
  <si>
    <t>-28.594.635</t>
  </si>
  <si>
    <t xml:space="preserve">    116.645.193</t>
  </si>
  <si>
    <t>-3.009.036</t>
  </si>
  <si>
    <t xml:space="preserve">      2.102.964</t>
  </si>
  <si>
    <t>Illés u. 25.  beszélő információs tábla</t>
  </si>
  <si>
    <t>-27.642</t>
  </si>
  <si>
    <t xml:space="preserve">        122.358</t>
  </si>
  <si>
    <t>Illés u. 25.  Fóliaház   üvegházhoz</t>
  </si>
  <si>
    <t>-155.800</t>
  </si>
  <si>
    <t xml:space="preserve">        688.200</t>
  </si>
  <si>
    <t>Illés u. 25.  Köztéri lámpák (9 db)</t>
  </si>
  <si>
    <t>-60.437</t>
  </si>
  <si>
    <t xml:space="preserve">        259.963</t>
  </si>
  <si>
    <t>Illés u. 25.  Kút</t>
  </si>
  <si>
    <t>-132.637</t>
  </si>
  <si>
    <t xml:space="preserve">        577.763</t>
  </si>
  <si>
    <t>Illés u. 25.  Schumann energiaernyő (kapuhoz)</t>
  </si>
  <si>
    <t>-352.217</t>
  </si>
  <si>
    <t xml:space="preserve">      1.490.104</t>
  </si>
  <si>
    <t>Illés u. 25.  Siesta pad (5DB)</t>
  </si>
  <si>
    <t>-105.517</t>
  </si>
  <si>
    <t xml:space="preserve">        423.883</t>
  </si>
  <si>
    <t>Illés u. 25. bemutatóház</t>
  </si>
  <si>
    <t>-21.213.394</t>
  </si>
  <si>
    <t xml:space="preserve">     93.632.691</t>
  </si>
  <si>
    <t>Illés u. 25. Botaikus Kert főépület</t>
  </si>
  <si>
    <t>-7.251.965</t>
  </si>
  <si>
    <t xml:space="preserve">     21.728.479</t>
  </si>
  <si>
    <t>Illés u. 25. Információs táblák (26 db)</t>
  </si>
  <si>
    <t>-85.400</t>
  </si>
  <si>
    <t xml:space="preserve">        343.600</t>
  </si>
  <si>
    <t>Illés u. 25. kert</t>
  </si>
  <si>
    <t>-30.536.278</t>
  </si>
  <si>
    <t xml:space="preserve">    168.336.914</t>
  </si>
  <si>
    <t>Illés u. 25. lakás</t>
  </si>
  <si>
    <t>-4.737.655</t>
  </si>
  <si>
    <t xml:space="preserve">      3.900.752</t>
  </si>
  <si>
    <t>-1.483.963</t>
  </si>
  <si>
    <t xml:space="preserve">      9.226.562</t>
  </si>
  <si>
    <t>Illés u. 25. lakó épület</t>
  </si>
  <si>
    <t>-1.006.058</t>
  </si>
  <si>
    <t xml:space="preserve">        952.664</t>
  </si>
  <si>
    <t>-1.817.656</t>
  </si>
  <si>
    <t xml:space="preserve">      4.801.079</t>
  </si>
  <si>
    <t>Illés u. 25. Látogatói digitális tábla</t>
  </si>
  <si>
    <t>-20.363</t>
  </si>
  <si>
    <t xml:space="preserve">        229.637</t>
  </si>
  <si>
    <t>Illés u. 25. Pálmaház</t>
  </si>
  <si>
    <t>-36.171.219</t>
  </si>
  <si>
    <t xml:space="preserve">    294.308.731</t>
  </si>
  <si>
    <t>Illés u. 25. Reklámtábla</t>
  </si>
  <si>
    <t>-32.575</t>
  </si>
  <si>
    <t xml:space="preserve">         77.425</t>
  </si>
  <si>
    <t>Illés u. 25. Silvanus</t>
  </si>
  <si>
    <t>-301.117</t>
  </si>
  <si>
    <t xml:space="preserve">        406.883</t>
  </si>
  <si>
    <t>Illés u. 25. SOLO biciglitároló</t>
  </si>
  <si>
    <t>-15.327</t>
  </si>
  <si>
    <t xml:space="preserve">         61.573</t>
  </si>
  <si>
    <t>Illés u. 25. szaporitó</t>
  </si>
  <si>
    <t>-12.093.855</t>
  </si>
  <si>
    <t xml:space="preserve">     58.985.471</t>
  </si>
  <si>
    <t>Illés u. 25. Viktoria üvegház</t>
  </si>
  <si>
    <t>-5.032.111</t>
  </si>
  <si>
    <t xml:space="preserve">     29.214.611</t>
  </si>
  <si>
    <t>Illés u. 25. Virágüzlet</t>
  </si>
  <si>
    <t>-202.709</t>
  </si>
  <si>
    <t xml:space="preserve">        187.291</t>
  </si>
  <si>
    <t>Illés u. fűtés távvezetés</t>
  </si>
  <si>
    <t>-2.805.212</t>
  </si>
  <si>
    <t xml:space="preserve">      4.793.407</t>
  </si>
  <si>
    <t>Illés u. Szivattyútelep  öntözőrendszerhez</t>
  </si>
  <si>
    <t>-445.515</t>
  </si>
  <si>
    <t xml:space="preserve">        844.462</t>
  </si>
  <si>
    <t>Illés utca 25  motoros kapu</t>
  </si>
  <si>
    <t>-12.966</t>
  </si>
  <si>
    <t xml:space="preserve">         66.875</t>
  </si>
  <si>
    <t>Illés utca 25 köztéri lámpa</t>
  </si>
  <si>
    <t>-13.265</t>
  </si>
  <si>
    <t xml:space="preserve">         67.835</t>
  </si>
  <si>
    <t>Illés utca 25. energia ernyőrendszer</t>
  </si>
  <si>
    <t>-230.655</t>
  </si>
  <si>
    <t xml:space="preserve">      1.082.545</t>
  </si>
  <si>
    <t>Illés utca 25. Védett növények ágyás, utak. öntözö</t>
  </si>
  <si>
    <t>-107.504</t>
  </si>
  <si>
    <t xml:space="preserve">      1.128.746</t>
  </si>
  <si>
    <t>Illés utca öntözörendszer</t>
  </si>
  <si>
    <t>-204.065</t>
  </si>
  <si>
    <t xml:space="preserve">      2.240.885</t>
  </si>
  <si>
    <t>Informatikai barakk</t>
  </si>
  <si>
    <t>-22.377.104</t>
  </si>
  <si>
    <t xml:space="preserve">     14.094.772</t>
  </si>
  <si>
    <t>Izabella u. 46</t>
  </si>
  <si>
    <t>-57.209.723</t>
  </si>
  <si>
    <t xml:space="preserve">    276.297.989</t>
  </si>
  <si>
    <t>Izabella u. 46 belső udvar vízelvezetés</t>
  </si>
  <si>
    <t>-574.383</t>
  </si>
  <si>
    <t xml:space="preserve">      1.451.227</t>
  </si>
  <si>
    <t>Kazinczy u. 23-27</t>
  </si>
  <si>
    <t>-142.464.302</t>
  </si>
  <si>
    <t xml:space="preserve">    953.226.021</t>
  </si>
  <si>
    <t>Kazinczy u. 23-27 Ferdepélyás emelőgép</t>
  </si>
  <si>
    <t>-561.782</t>
  </si>
  <si>
    <t xml:space="preserve">      2.395.823</t>
  </si>
  <si>
    <t>Kecskeméti u. 10-12 udvar, burkolat, világitás</t>
  </si>
  <si>
    <t>-1.499.418</t>
  </si>
  <si>
    <t xml:space="preserve">      6.962.032</t>
  </si>
  <si>
    <t>Kecskeméti u. 10. kerékpár tároló</t>
  </si>
  <si>
    <t>-5.427</t>
  </si>
  <si>
    <t xml:space="preserve">         42.833</t>
  </si>
  <si>
    <t>Kecskeméti u.10 Okt.ép.</t>
  </si>
  <si>
    <t>-245.609.908</t>
  </si>
  <si>
    <t xml:space="preserve">    335.299.785</t>
  </si>
  <si>
    <t>Képiró u. 8.</t>
  </si>
  <si>
    <t>-4.185.297</t>
  </si>
  <si>
    <t xml:space="preserve">      4.780.580</t>
  </si>
  <si>
    <t>Kerekes út kerékpártároló (5 tárolóhelyes)</t>
  </si>
  <si>
    <t xml:space="preserve">         73.077</t>
  </si>
  <si>
    <t>Kiss J. altb. u. 40. TÓFK főis</t>
  </si>
  <si>
    <t>-101.007.512</t>
  </si>
  <si>
    <t xml:space="preserve">    266.539.317</t>
  </si>
  <si>
    <t>Kiss J. altb. u. 42-44.Ált.isk</t>
  </si>
  <si>
    <t>-44.876.489</t>
  </si>
  <si>
    <t xml:space="preserve">    305.035.488</t>
  </si>
  <si>
    <t>Kiss J.alt.42-44  Dőlésmentes kézilabda kapuk 1pár</t>
  </si>
  <si>
    <t>-290.000</t>
  </si>
  <si>
    <t>-441.439</t>
  </si>
  <si>
    <t xml:space="preserve">     25.513.366</t>
  </si>
  <si>
    <t>Kiss János altb. u. 40. rekortán sportpálya</t>
  </si>
  <si>
    <t>-1.033.478</t>
  </si>
  <si>
    <t xml:space="preserve">     11.068.522</t>
  </si>
  <si>
    <t>Kiss János altb. u. 42-44</t>
  </si>
  <si>
    <t>-2.437</t>
  </si>
  <si>
    <t xml:space="preserve">        387.963</t>
  </si>
  <si>
    <t>Kiss jános altb.u. 40</t>
  </si>
  <si>
    <t>-3.129</t>
  </si>
  <si>
    <t xml:space="preserve">        194.190</t>
  </si>
  <si>
    <t>Maglódi u. 8. Távműködtetésű kapu</t>
  </si>
  <si>
    <t>-156.841</t>
  </si>
  <si>
    <t xml:space="preserve">        463.572</t>
  </si>
  <si>
    <t>Maglódi út 8.  /14/   fedett szín EKL raktár</t>
  </si>
  <si>
    <t>-1.810.563</t>
  </si>
  <si>
    <t xml:space="preserve">      8.390.736</t>
  </si>
  <si>
    <t>Maglódi út 8.  Motoros kapu</t>
  </si>
  <si>
    <t>-83.080</t>
  </si>
  <si>
    <t xml:space="preserve">        354.125</t>
  </si>
  <si>
    <t>Maglódi út 8./13/ gázpalack r. EKL raktár</t>
  </si>
  <si>
    <t>-1.707.935</t>
  </si>
  <si>
    <t xml:space="preserve">      7.521.515</t>
  </si>
  <si>
    <t>Maglódi út 8./4/leváltár</t>
  </si>
  <si>
    <t>-10.600.436</t>
  </si>
  <si>
    <t xml:space="preserve">     28.032.054</t>
  </si>
  <si>
    <t>Maglódi út 8./5/ könyvtár</t>
  </si>
  <si>
    <t>-2.581.105</t>
  </si>
  <si>
    <t xml:space="preserve">      5.960.748</t>
  </si>
  <si>
    <t>Maglódi út 8./6/ gépkocsi szol</t>
  </si>
  <si>
    <t>-2.710.266</t>
  </si>
  <si>
    <t xml:space="preserve">      7.114.450</t>
  </si>
  <si>
    <t>Maglódi út 8./7/ olajtároló</t>
  </si>
  <si>
    <t>-17.112</t>
  </si>
  <si>
    <t xml:space="preserve">          7.888</t>
  </si>
  <si>
    <t>Maglódi út 8./8/ garázs</t>
  </si>
  <si>
    <t>-505.200</t>
  </si>
  <si>
    <t xml:space="preserve">        950.977</t>
  </si>
  <si>
    <t>Maglódi út 8./9/ nagygarázs</t>
  </si>
  <si>
    <t>-424.626</t>
  </si>
  <si>
    <t xml:space="preserve">        196.374</t>
  </si>
  <si>
    <t>Magyar u. 31.</t>
  </si>
  <si>
    <t>-26.782.378</t>
  </si>
  <si>
    <t xml:space="preserve">     45.453.762</t>
  </si>
  <si>
    <t>Magyar u. 31. HÖK</t>
  </si>
  <si>
    <t>-932.411</t>
  </si>
  <si>
    <t xml:space="preserve">      8.419.607</t>
  </si>
  <si>
    <t>MÁSZ Kunigunda u.</t>
  </si>
  <si>
    <t>-98.938.028</t>
  </si>
  <si>
    <t xml:space="preserve">    196.869.746</t>
  </si>
  <si>
    <t>-176.355.764</t>
  </si>
  <si>
    <t xml:space="preserve">    345.213.588</t>
  </si>
  <si>
    <t>-754.150</t>
  </si>
  <si>
    <t xml:space="preserve">      2.132.850</t>
  </si>
  <si>
    <t>-4.476.698</t>
  </si>
  <si>
    <t xml:space="preserve">      4.229.061</t>
  </si>
  <si>
    <t>-400.849</t>
  </si>
  <si>
    <t xml:space="preserve">        696.651</t>
  </si>
  <si>
    <t>-777.350</t>
  </si>
  <si>
    <t xml:space="preserve">      1.493.428</t>
  </si>
  <si>
    <t>Ménesi 11-13  kerités támfal</t>
  </si>
  <si>
    <t>-121.049</t>
  </si>
  <si>
    <t xml:space="preserve">        367.908</t>
  </si>
  <si>
    <t>Ménesi u.11-13 Eötvös Coll.</t>
  </si>
  <si>
    <t>-88.369.255</t>
  </si>
  <si>
    <t xml:space="preserve">    229.937.459</t>
  </si>
  <si>
    <t>Ménesi u.12. Bibó Kollégium</t>
  </si>
  <si>
    <t>-12.990.263</t>
  </si>
  <si>
    <t xml:space="preserve">     58.114.985</t>
  </si>
  <si>
    <t>Múzeum krt. 4. B,C.</t>
  </si>
  <si>
    <t>-211.951.345</t>
  </si>
  <si>
    <t xml:space="preserve">    447.490.588</t>
  </si>
  <si>
    <t>Múzeum krt. 4/A cédrus himalája</t>
  </si>
  <si>
    <t>-25.201</t>
  </si>
  <si>
    <t xml:space="preserve">         90.074</t>
  </si>
  <si>
    <t>Múzeum krt. 6-8</t>
  </si>
  <si>
    <t>-776.874.355</t>
  </si>
  <si>
    <t xml:space="preserve">  1.184.916.662</t>
  </si>
  <si>
    <t>Múzeum krt. 6-8. Gólyavár</t>
  </si>
  <si>
    <t>-17.473.786</t>
  </si>
  <si>
    <t xml:space="preserve">      6.643.457</t>
  </si>
  <si>
    <t>Múzeum krt. 6-8. Ifjúsági ház</t>
  </si>
  <si>
    <t>-2.117.717</t>
  </si>
  <si>
    <t xml:space="preserve">     13.773.699</t>
  </si>
  <si>
    <t>Múzeum krt. sorompó</t>
  </si>
  <si>
    <t>-157.326</t>
  </si>
  <si>
    <t xml:space="preserve">        240.049</t>
  </si>
  <si>
    <t>Múzeum krt.4/A</t>
  </si>
  <si>
    <t>-542.226.524</t>
  </si>
  <si>
    <t xml:space="preserve">  1.002.892.246</t>
  </si>
  <si>
    <t>Nagyrákos Nemesszer u.8 régi é</t>
  </si>
  <si>
    <t>-342.534</t>
  </si>
  <si>
    <t xml:space="preserve">        294.466</t>
  </si>
  <si>
    <t>Nagyrákos Nemesszer u.8 Terep</t>
  </si>
  <si>
    <t>-2.474.786</t>
  </si>
  <si>
    <t xml:space="preserve">      2.142.214</t>
  </si>
  <si>
    <t>Nagytétényi u. 162-164  bicigli tároló</t>
  </si>
  <si>
    <t>-122.467</t>
  </si>
  <si>
    <t xml:space="preserve">        375.533</t>
  </si>
  <si>
    <t>Nagytétényi u.162-164 Koll."A"</t>
  </si>
  <si>
    <t>-105.883.428</t>
  </si>
  <si>
    <t xml:space="preserve">    245.511.692</t>
  </si>
  <si>
    <t>Nagytétényi ut 162 biciglitároló</t>
  </si>
  <si>
    <t>-583.815</t>
  </si>
  <si>
    <t xml:space="preserve">      1.765.123</t>
  </si>
  <si>
    <t>Nagytétényi út 162-164.k. "fedett szin"</t>
  </si>
  <si>
    <t>-6.211.874</t>
  </si>
  <si>
    <t xml:space="preserve">     10.244.161</t>
  </si>
  <si>
    <t>Nagytétényi út 162-164.koll "B"</t>
  </si>
  <si>
    <t>-97.180.775</t>
  </si>
  <si>
    <t xml:space="preserve">    212.492.287</t>
  </si>
  <si>
    <t>Nagytétényi út 162-164.koll "C"</t>
  </si>
  <si>
    <t>-18.659.181</t>
  </si>
  <si>
    <t xml:space="preserve">     29.204.347</t>
  </si>
  <si>
    <t>Nagytétényi út 162-164.koll "D"</t>
  </si>
  <si>
    <t>-5.404.158</t>
  </si>
  <si>
    <t xml:space="preserve">      8.458.255</t>
  </si>
  <si>
    <t>Nándorfejérvári u. 13.  kerékpártároló</t>
  </si>
  <si>
    <t>-1.900.858</t>
  </si>
  <si>
    <t xml:space="preserve">      6.193.940</t>
  </si>
  <si>
    <t>Nándorfejérvári u. 13.  Sportpálya világitás</t>
  </si>
  <si>
    <t>-286.238</t>
  </si>
  <si>
    <t xml:space="preserve">        636.308</t>
  </si>
  <si>
    <t>Nándorfejérvári u. 13.  zsírfogóakna</t>
  </si>
  <si>
    <t>-729.114</t>
  </si>
  <si>
    <t xml:space="preserve">      2.361.772</t>
  </si>
  <si>
    <t>Nándorfejérvári út 13.udvar  térburkolat</t>
  </si>
  <si>
    <t>-1.059.430</t>
  </si>
  <si>
    <t xml:space="preserve">      3.088.192</t>
  </si>
  <si>
    <t>Nánorfejérvári út 13.Kollégium</t>
  </si>
  <si>
    <t>-93.196.024</t>
  </si>
  <si>
    <t xml:space="preserve">    287.725.284</t>
  </si>
  <si>
    <t>Papnövelde u. 4-6 Iskola</t>
  </si>
  <si>
    <t>-115.298.009</t>
  </si>
  <si>
    <t xml:space="preserve">    200.833.707</t>
  </si>
  <si>
    <t>Papnövelde u. 4-6 Udvari padok (6 db)</t>
  </si>
  <si>
    <t>-17.377</t>
  </si>
  <si>
    <t xml:space="preserve">         31.623</t>
  </si>
  <si>
    <t>Pázmány P. s.</t>
  </si>
  <si>
    <t>-74.492.591</t>
  </si>
  <si>
    <t xml:space="preserve">     61.570.355</t>
  </si>
  <si>
    <t>Pázmány P. s. 1. Díszburkolat</t>
  </si>
  <si>
    <t>-600.700</t>
  </si>
  <si>
    <t xml:space="preserve">        674.938</t>
  </si>
  <si>
    <t>Pázmány P. s. 1/A-D. Vera asztal</t>
  </si>
  <si>
    <t>-98.343</t>
  </si>
  <si>
    <t xml:space="preserve">        401.657</t>
  </si>
  <si>
    <t>Pázmány P. s. 1/A.</t>
  </si>
  <si>
    <t>-689.183.331</t>
  </si>
  <si>
    <t xml:space="preserve">    725.971.394</t>
  </si>
  <si>
    <t>Pázmány P. s. 1/C   Automata öntözörendszer</t>
  </si>
  <si>
    <t>-1.487.457</t>
  </si>
  <si>
    <t xml:space="preserve">      2.032.743</t>
  </si>
  <si>
    <t>Pázmány P. s. 1/c   Burkolat</t>
  </si>
  <si>
    <t>-49.513.293</t>
  </si>
  <si>
    <t xml:space="preserve">     95.174.962</t>
  </si>
  <si>
    <t>Pázmány P. s. 1/C  Kapubehajtok (2*2,2*4.5,2*3)</t>
  </si>
  <si>
    <t>-884.970</t>
  </si>
  <si>
    <t xml:space="preserve">      1.209.411</t>
  </si>
  <si>
    <t>Pázmány P. s. 1/C  kerékpár támasz</t>
  </si>
  <si>
    <t>-26.010</t>
  </si>
  <si>
    <t xml:space="preserve">         94.590</t>
  </si>
  <si>
    <t>Pázmány P. s. innovációs fa gránitlapja</t>
  </si>
  <si>
    <t>-4.005</t>
  </si>
  <si>
    <t xml:space="preserve">         19.995</t>
  </si>
  <si>
    <t>Pázmány P. s. Lágym. nagyfesz.</t>
  </si>
  <si>
    <t>-23.273.409</t>
  </si>
  <si>
    <t xml:space="preserve">     19.445.357</t>
  </si>
  <si>
    <t>Pázmány P. s. talajvízfigyelő kút (3 db)</t>
  </si>
  <si>
    <t>-788.095</t>
  </si>
  <si>
    <t xml:space="preserve">      1.311.905</t>
  </si>
  <si>
    <t>Pázmány P. Sét.1/A.     klíma (Elméletfizika)</t>
  </si>
  <si>
    <t>Pázmány P. Sét.1/A. 5 állásos  kerékpártároló (5db</t>
  </si>
  <si>
    <t>-9.843</t>
  </si>
  <si>
    <t xml:space="preserve">        127.657</t>
  </si>
  <si>
    <t>-4.674.762.568</t>
  </si>
  <si>
    <t xml:space="preserve">  8.853.008.765</t>
  </si>
  <si>
    <t>Pázmány P. sétány 1/C.</t>
  </si>
  <si>
    <t>-4.295.364.154</t>
  </si>
  <si>
    <t xml:space="preserve">  9.458.274.000</t>
  </si>
  <si>
    <t>Pázmány Péter s.  látványterv  parkoló</t>
  </si>
  <si>
    <t>-24.999</t>
  </si>
  <si>
    <t xml:space="preserve">        117.001</t>
  </si>
  <si>
    <t>Pázmány s.1/A-B.    Faház  (Meteorológiai TSZ)</t>
  </si>
  <si>
    <t>-71.983</t>
  </si>
  <si>
    <t xml:space="preserve">        146.417</t>
  </si>
  <si>
    <t>Pázmány s.1/C. Gazdasági udvar bekeritése</t>
  </si>
  <si>
    <t>-3.536.010</t>
  </si>
  <si>
    <t xml:space="preserve">      4.832.278</t>
  </si>
  <si>
    <t>Pázmány s.1/C. Térvilágitás</t>
  </si>
  <si>
    <t>-3.628.057</t>
  </si>
  <si>
    <t xml:space="preserve">      4.958.069</t>
  </si>
  <si>
    <t>Pázmány sét.Vegyszertároló.</t>
  </si>
  <si>
    <t>-32.088.682</t>
  </si>
  <si>
    <t xml:space="preserve">     60.947.982</t>
  </si>
  <si>
    <t>PÉCSI KOLL.nyíl.zár,lépcső bejár.ép.</t>
  </si>
  <si>
    <t>-174.905</t>
  </si>
  <si>
    <t xml:space="preserve">      1.023.541</t>
  </si>
  <si>
    <t>Petzvál J.u.45  9db sportpálya</t>
  </si>
  <si>
    <t>-207.638.070</t>
  </si>
  <si>
    <t xml:space="preserve">    151.972.930</t>
  </si>
  <si>
    <t>Petzvál J.u.45 Parkoló</t>
  </si>
  <si>
    <t>-12.716.873</t>
  </si>
  <si>
    <t xml:space="preserve">      9.307.127</t>
  </si>
  <si>
    <t>Petzvál J.u.45. Sportcsarnok</t>
  </si>
  <si>
    <t>-93.453.258</t>
  </si>
  <si>
    <t xml:space="preserve">    146.676.593</t>
  </si>
  <si>
    <t>Puskin u. 11-13.</t>
  </si>
  <si>
    <t>-96.222.367</t>
  </si>
  <si>
    <t xml:space="preserve">     49.460.833</t>
  </si>
  <si>
    <t>-205.989.351</t>
  </si>
  <si>
    <t xml:space="preserve">    453.611.885</t>
  </si>
  <si>
    <t>-262.291.940</t>
  </si>
  <si>
    <t xml:space="preserve">    391.194.394</t>
  </si>
  <si>
    <t>Puskin u. 9. (SOTE)</t>
  </si>
  <si>
    <t>-3.198.118</t>
  </si>
  <si>
    <t xml:space="preserve">     25.245.174</t>
  </si>
  <si>
    <t>Rákóczi u. 5.</t>
  </si>
  <si>
    <t>-94.690.677</t>
  </si>
  <si>
    <t xml:space="preserve">     49.897.912</t>
  </si>
  <si>
    <t>Rigó u. 16.</t>
  </si>
  <si>
    <t>-146.523.307</t>
  </si>
  <si>
    <t xml:space="preserve">    241.433.138</t>
  </si>
  <si>
    <t>Szerb u. 21-23 bejárati kapu</t>
  </si>
  <si>
    <t>-76.012</t>
  </si>
  <si>
    <t xml:space="preserve">        356.739</t>
  </si>
  <si>
    <t>Szerb u. 21-23 kapubejáró sorompó</t>
  </si>
  <si>
    <t>-125.004</t>
  </si>
  <si>
    <t xml:space="preserve">        238.914</t>
  </si>
  <si>
    <t>Szerb u. 21-23 udvar burkolat</t>
  </si>
  <si>
    <t>-6.331.375</t>
  </si>
  <si>
    <t xml:space="preserve">     13.568.340</t>
  </si>
  <si>
    <t>Szerb u. 21-23. kerékpártároló 12 db férőhelyes</t>
  </si>
  <si>
    <t>-10.617</t>
  </si>
  <si>
    <t xml:space="preserve">        205.383</t>
  </si>
  <si>
    <t>Szerb u. 21-23. szobor</t>
  </si>
  <si>
    <t>-192.537</t>
  </si>
  <si>
    <t xml:space="preserve">        395.580</t>
  </si>
  <si>
    <t>-14.759.397</t>
  </si>
  <si>
    <t xml:space="preserve">     22.507.908</t>
  </si>
  <si>
    <t>Szerb u. 21. pince lejáró</t>
  </si>
  <si>
    <t>-2.329.298</t>
  </si>
  <si>
    <t xml:space="preserve">      3.412.028</t>
  </si>
  <si>
    <t>Szerb u. 23. Igazgatási épület</t>
  </si>
  <si>
    <t>-156.590.137</t>
  </si>
  <si>
    <t xml:space="preserve">    428.322.069</t>
  </si>
  <si>
    <t>Szerb u. 3. Peregrinus Vendégh</t>
  </si>
  <si>
    <t>-53.348.532</t>
  </si>
  <si>
    <t xml:space="preserve">     68.182.160</t>
  </si>
  <si>
    <t xml:space="preserve">         76.960</t>
  </si>
  <si>
    <t>Szombathely járda</t>
  </si>
  <si>
    <t>-12.513</t>
  </si>
  <si>
    <t xml:space="preserve">        996.172</t>
  </si>
  <si>
    <t>Szombathely kovácsolt vaskapu</t>
  </si>
  <si>
    <t>-100.524</t>
  </si>
  <si>
    <t xml:space="preserve">        797.616</t>
  </si>
  <si>
    <t>Szombathely Obszervatorium parkfentartás</t>
  </si>
  <si>
    <t>-1.738.968</t>
  </si>
  <si>
    <t xml:space="preserve">      6.143.848</t>
  </si>
  <si>
    <t>Szombathely Szent I.H.112 Obsz</t>
  </si>
  <si>
    <t>-10.288.819</t>
  </si>
  <si>
    <t xml:space="preserve">     40.701.151</t>
  </si>
  <si>
    <t>Szombathely Szent i.h.112Garáz</t>
  </si>
  <si>
    <t>-243.202</t>
  </si>
  <si>
    <t xml:space="preserve">        275.298</t>
  </si>
  <si>
    <t>Szombathely Szent I.H.u.112kup</t>
  </si>
  <si>
    <t>-2.406.889</t>
  </si>
  <si>
    <t xml:space="preserve">      6.759.043</t>
  </si>
  <si>
    <t>Szombathely Szoborpark szobor talapzat</t>
  </si>
  <si>
    <t>-14.587</t>
  </si>
  <si>
    <t xml:space="preserve">        198.213</t>
  </si>
  <si>
    <t>Tata Fekete u. 2.   faház</t>
  </si>
  <si>
    <t>Tata Kálvária d.  vízóra akna készítés</t>
  </si>
  <si>
    <t>-94.632</t>
  </si>
  <si>
    <t xml:space="preserve">        244.988</t>
  </si>
  <si>
    <t>Tata, B típusú tábla</t>
  </si>
  <si>
    <t>-7.386</t>
  </si>
  <si>
    <t xml:space="preserve">        129.570</t>
  </si>
  <si>
    <t>Tata, Fekete u 2. kőház</t>
  </si>
  <si>
    <t>-4.157.096</t>
  </si>
  <si>
    <t xml:space="preserve">      2.375.904</t>
  </si>
  <si>
    <t>Terfort kert locsoló vezeték</t>
  </si>
  <si>
    <t>-539.618</t>
  </si>
  <si>
    <t xml:space="preserve">        864.682</t>
  </si>
  <si>
    <t>-97.476.572</t>
  </si>
  <si>
    <t xml:space="preserve">    250.964.864</t>
  </si>
  <si>
    <t>Trefort-Rákóczi távfütő vezeték</t>
  </si>
  <si>
    <t>-2.983.294</t>
  </si>
  <si>
    <t xml:space="preserve">      4.865.356</t>
  </si>
  <si>
    <t>TTK HÖK   tábori illemhely</t>
  </si>
  <si>
    <t>-11.921</t>
  </si>
  <si>
    <t xml:space="preserve">         18.079</t>
  </si>
  <si>
    <t>Vezér u. 112. kerékpártároló</t>
  </si>
  <si>
    <t>-467.830</t>
  </si>
  <si>
    <t xml:space="preserve">        659.030</t>
  </si>
  <si>
    <t>Vezér u. 112. kerítés - 300 fm</t>
  </si>
  <si>
    <t>-762.294</t>
  </si>
  <si>
    <t xml:space="preserve">      2.058.247</t>
  </si>
  <si>
    <t>Vezér u. 112. Kollégium</t>
  </si>
  <si>
    <t>-143.393.708</t>
  </si>
  <si>
    <t xml:space="preserve">    213.115.344</t>
  </si>
  <si>
    <t>Vezér u. 112. Kukatároló</t>
  </si>
  <si>
    <t>-148.864</t>
  </si>
  <si>
    <t xml:space="preserve">        333.586</t>
  </si>
  <si>
    <t>Vezér u. 112. Térvilágitás</t>
  </si>
  <si>
    <t>-164.917</t>
  </si>
  <si>
    <t xml:space="preserve">        420.923</t>
  </si>
  <si>
    <t>Visegrád Fő u.117</t>
  </si>
  <si>
    <t>Vizisport u. 48 Csónaktároló</t>
  </si>
  <si>
    <t>-1.616.012</t>
  </si>
  <si>
    <t xml:space="preserve">      9.538.368</t>
  </si>
  <si>
    <t>Vízisport u. 48.  Kültéri hajótartó állvány</t>
  </si>
  <si>
    <t>-66.916</t>
  </si>
  <si>
    <t xml:space="preserve">        295.084</t>
  </si>
  <si>
    <t>Vízisport u. 48. Szennyvízátemelő</t>
  </si>
  <si>
    <t>-314.405</t>
  </si>
  <si>
    <t xml:space="preserve">      1.004.183</t>
  </si>
  <si>
    <t>Vizisport u.48</t>
  </si>
  <si>
    <t>-2.728.099</t>
  </si>
  <si>
    <t xml:space="preserve">      8.174.053</t>
  </si>
  <si>
    <t>MÁSZ Pécs</t>
  </si>
  <si>
    <t>Bolyai János u. 11.</t>
  </si>
  <si>
    <t>Károlyi G. tér 4.</t>
  </si>
  <si>
    <t>Magyar László u. 1.</t>
  </si>
  <si>
    <t>Ady tér 3/A.</t>
  </si>
  <si>
    <t>Deák Ferenc u. 57.</t>
  </si>
  <si>
    <t>MÁSZ Kunigunda útja 35.</t>
  </si>
  <si>
    <t>MÁSZ Szeged</t>
  </si>
  <si>
    <t>MÁSZ Debrecen</t>
  </si>
  <si>
    <t>ingatlan</t>
  </si>
  <si>
    <t>eszközök</t>
  </si>
  <si>
    <t>beethoven</t>
  </si>
  <si>
    <t>Kerekes u. 12-20</t>
  </si>
  <si>
    <r>
      <t xml:space="preserve">Déli Tömb                    </t>
    </r>
    <r>
      <rPr>
        <b/>
        <sz val="9"/>
        <rFont val="Times New Roman"/>
        <family val="1"/>
        <charset val="238"/>
      </rPr>
      <t xml:space="preserve"> </t>
    </r>
  </si>
  <si>
    <t>Ingatlan (telek és vagyoni jogok nélkül)</t>
  </si>
  <si>
    <t>Egyéb (bútorok, mobiliák, műszaki berendezések járművek nélkül)</t>
  </si>
  <si>
    <t>Idegen letéti
műtárgyak</t>
  </si>
  <si>
    <t>Baross utca 62. (Rigó u.)</t>
  </si>
  <si>
    <t>üzemen kívül rekonstrukció alatt</t>
  </si>
  <si>
    <t xml:space="preserve">Hamzsabégi út </t>
  </si>
  <si>
    <t>Régiposta út 11.</t>
  </si>
  <si>
    <t xml:space="preserve">Papnövelde u. </t>
  </si>
  <si>
    <t>Pécs</t>
  </si>
  <si>
    <t>Szeged</t>
  </si>
  <si>
    <t>Debrecen</t>
  </si>
  <si>
    <t>ELTE összesen</t>
  </si>
  <si>
    <t>A műtárgyak és az 50 millió forint egyedi értéket meghaladó gépek tételes felsorolását mellékeljük.</t>
  </si>
  <si>
    <t>fentiekből PPP szerződésben értintett ingatlanok:</t>
  </si>
  <si>
    <t xml:space="preserve">Összes PPP szerződéssel érintett </t>
  </si>
  <si>
    <t>Kunigunda útja 35.</t>
  </si>
  <si>
    <t>Szerb u. 23.</t>
  </si>
  <si>
    <t>Szerémi sor 8.</t>
  </si>
  <si>
    <t>Nemesszer u. 8.</t>
  </si>
  <si>
    <t>üres üzemen kívüli terepgyakorlati hely</t>
  </si>
  <si>
    <t>Budapest, 2017. május 03.</t>
  </si>
  <si>
    <t xml:space="preserve">Elméleti Nyelvészeti MTA kihelyezett kutatócsoport </t>
  </si>
  <si>
    <t>Lektori lakás (bérlemény)</t>
  </si>
  <si>
    <t>ÁJK Gazdasági Hivatal (bérlemény)</t>
  </si>
  <si>
    <t>Kerekes u. kollégium (bérlemény)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</si>
</sst>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indexed="10"/>
      <name val="Times New Roman"/>
      <family val="1"/>
      <charset val="238"/>
    </font>
    <font>
      <b/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9"/>
      <color theme="1"/>
      <name val="Times New Roman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8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Border="1"/>
    <xf numFmtId="0" fontId="0" fillId="0" borderId="10" xfId="0" applyBorder="1"/>
    <xf numFmtId="0" fontId="0" fillId="0" borderId="10" xfId="0" applyFill="1" applyBorder="1"/>
    <xf numFmtId="3" fontId="0" fillId="0" borderId="10" xfId="0" applyNumberFormat="1" applyFill="1" applyBorder="1"/>
    <xf numFmtId="0" fontId="0" fillId="0" borderId="0" xfId="0"/>
    <xf numFmtId="14" fontId="0" fillId="0" borderId="0" xfId="0" applyNumberFormat="1"/>
    <xf numFmtId="0" fontId="16" fillId="0" borderId="0" xfId="0" applyFont="1"/>
    <xf numFmtId="14" fontId="16" fillId="0" borderId="0" xfId="0" applyNumberFormat="1" applyFont="1"/>
    <xf numFmtId="0" fontId="16" fillId="0" borderId="10" xfId="0" applyFont="1" applyBorder="1"/>
    <xf numFmtId="3" fontId="16" fillId="0" borderId="10" xfId="0" applyNumberFormat="1" applyFont="1" applyFill="1" applyBorder="1"/>
    <xf numFmtId="0" fontId="21" fillId="0" borderId="0" xfId="42" applyFont="1"/>
    <xf numFmtId="164" fontId="21" fillId="0" borderId="10" xfId="43" applyNumberFormat="1" applyFont="1" applyFill="1" applyBorder="1" applyAlignment="1">
      <alignment horizontal="center" vertical="center"/>
    </xf>
    <xf numFmtId="0" fontId="21" fillId="0" borderId="10" xfId="42" applyFont="1" applyBorder="1" applyAlignment="1">
      <alignment horizontal="left" vertical="center" shrinkToFit="1"/>
    </xf>
    <xf numFmtId="0" fontId="21" fillId="0" borderId="10" xfId="42" applyFont="1" applyBorder="1" applyAlignment="1">
      <alignment horizontal="center" vertical="center"/>
    </xf>
    <xf numFmtId="0" fontId="21" fillId="0" borderId="10" xfId="42" applyFont="1" applyBorder="1" applyAlignment="1">
      <alignment horizontal="left" vertical="center"/>
    </xf>
    <xf numFmtId="3" fontId="21" fillId="0" borderId="10" xfId="42" applyNumberFormat="1" applyFont="1" applyFill="1" applyBorder="1" applyAlignment="1">
      <alignment horizontal="right" vertical="center"/>
    </xf>
    <xf numFmtId="164" fontId="21" fillId="0" borderId="11" xfId="43" applyNumberFormat="1" applyFont="1" applyFill="1" applyBorder="1" applyAlignment="1">
      <alignment horizontal="center" vertical="center"/>
    </xf>
    <xf numFmtId="164" fontId="21" fillId="0" borderId="10" xfId="43" applyNumberFormat="1" applyFont="1" applyBorder="1" applyAlignment="1">
      <alignment horizontal="center" vertical="center"/>
    </xf>
    <xf numFmtId="0" fontId="21" fillId="0" borderId="10" xfId="42" applyFont="1" applyBorder="1"/>
    <xf numFmtId="0" fontId="21" fillId="0" borderId="10" xfId="42" applyFont="1" applyFill="1" applyBorder="1" applyAlignment="1">
      <alignment horizontal="center" vertical="center" shrinkToFit="1"/>
    </xf>
    <xf numFmtId="0" fontId="21" fillId="0" borderId="10" xfId="42" applyFont="1" applyFill="1" applyBorder="1" applyAlignment="1">
      <alignment horizontal="left" vertical="center" shrinkToFit="1"/>
    </xf>
    <xf numFmtId="164" fontId="21" fillId="0" borderId="10" xfId="43" applyNumberFormat="1" applyFont="1" applyFill="1" applyBorder="1" applyAlignment="1" applyProtection="1">
      <alignment horizontal="center" vertical="center"/>
      <protection locked="0"/>
    </xf>
    <xf numFmtId="0" fontId="21" fillId="0" borderId="10" xfId="42" applyFont="1" applyBorder="1" applyAlignment="1">
      <alignment vertical="center"/>
    </xf>
    <xf numFmtId="0" fontId="21" fillId="0" borderId="0" xfId="42" applyFont="1" applyFill="1"/>
    <xf numFmtId="0" fontId="21" fillId="0" borderId="10" xfId="42" applyFont="1" applyFill="1" applyBorder="1" applyAlignment="1">
      <alignment horizontal="center" vertical="center"/>
    </xf>
    <xf numFmtId="0" fontId="21" fillId="0" borderId="10" xfId="42" applyFont="1" applyFill="1" applyBorder="1" applyAlignment="1">
      <alignment horizontal="left" vertical="center"/>
    </xf>
    <xf numFmtId="164" fontId="21" fillId="0" borderId="11" xfId="43" applyNumberFormat="1" applyFont="1" applyFill="1" applyBorder="1" applyAlignment="1">
      <alignment vertical="center"/>
    </xf>
    <xf numFmtId="164" fontId="21" fillId="0" borderId="11" xfId="43" applyNumberFormat="1" applyFont="1" applyFill="1" applyBorder="1" applyAlignment="1" applyProtection="1">
      <alignment horizontal="center" vertical="center"/>
      <protection locked="0"/>
    </xf>
    <xf numFmtId="164" fontId="24" fillId="0" borderId="10" xfId="43" applyNumberFormat="1" applyFont="1" applyBorder="1" applyAlignment="1">
      <alignment horizontal="center" vertical="center"/>
    </xf>
    <xf numFmtId="164" fontId="21" fillId="0" borderId="11" xfId="43" applyNumberFormat="1" applyFont="1" applyFill="1" applyBorder="1" applyAlignment="1">
      <alignment horizontal="center" vertical="center" shrinkToFit="1"/>
    </xf>
    <xf numFmtId="0" fontId="21" fillId="0" borderId="11" xfId="42" applyFont="1" applyFill="1" applyBorder="1" applyAlignment="1">
      <alignment horizontal="left" vertical="center" wrapText="1"/>
    </xf>
    <xf numFmtId="0" fontId="21" fillId="0" borderId="11" xfId="42" applyFont="1" applyFill="1" applyBorder="1" applyAlignment="1">
      <alignment horizontal="center" vertical="center" shrinkToFit="1"/>
    </xf>
    <xf numFmtId="0" fontId="21" fillId="0" borderId="11" xfId="42" applyFont="1" applyFill="1" applyBorder="1" applyAlignment="1">
      <alignment horizontal="left" vertical="center" shrinkToFit="1"/>
    </xf>
    <xf numFmtId="3" fontId="21" fillId="0" borderId="11" xfId="42" applyNumberFormat="1" applyFont="1" applyFill="1" applyBorder="1" applyAlignment="1">
      <alignment horizontal="left" vertical="center"/>
    </xf>
    <xf numFmtId="3" fontId="21" fillId="0" borderId="11" xfId="42" applyNumberFormat="1" applyFont="1" applyFill="1" applyBorder="1" applyAlignment="1">
      <alignment horizontal="right" vertical="center"/>
    </xf>
    <xf numFmtId="3" fontId="22" fillId="0" borderId="10" xfId="42" applyNumberFormat="1" applyFont="1" applyFill="1" applyBorder="1" applyAlignment="1">
      <alignment horizontal="center" vertical="center"/>
    </xf>
    <xf numFmtId="0" fontId="21" fillId="0" borderId="0" xfId="42" applyFont="1" applyBorder="1" applyAlignment="1">
      <alignment horizontal="left" vertical="center"/>
    </xf>
    <xf numFmtId="3" fontId="22" fillId="0" borderId="0" xfId="42" applyNumberFormat="1" applyFont="1" applyFill="1" applyBorder="1" applyAlignment="1">
      <alignment horizontal="center" vertical="center"/>
    </xf>
    <xf numFmtId="0" fontId="23" fillId="0" borderId="0" xfId="0" applyFont="1"/>
    <xf numFmtId="0" fontId="23" fillId="0" borderId="0" xfId="0" applyFont="1" applyBorder="1"/>
    <xf numFmtId="3" fontId="21" fillId="0" borderId="0" xfId="42" applyNumberFormat="1" applyFont="1" applyFill="1" applyBorder="1" applyAlignment="1">
      <alignment horizontal="right" vertical="center"/>
    </xf>
    <xf numFmtId="0" fontId="21" fillId="0" borderId="0" xfId="42" applyFont="1" applyBorder="1"/>
    <xf numFmtId="3" fontId="22" fillId="0" borderId="0" xfId="42" applyNumberFormat="1" applyFont="1" applyFill="1" applyBorder="1" applyAlignment="1">
      <alignment horizontal="right" vertical="center"/>
    </xf>
    <xf numFmtId="0" fontId="22" fillId="0" borderId="0" xfId="42" applyFont="1"/>
    <xf numFmtId="3" fontId="22" fillId="0" borderId="0" xfId="42" applyNumberFormat="1" applyFont="1"/>
    <xf numFmtId="3" fontId="22" fillId="0" borderId="11" xfId="42" applyNumberFormat="1" applyFont="1" applyFill="1" applyBorder="1" applyAlignment="1">
      <alignment horizontal="center" vertical="center"/>
    </xf>
    <xf numFmtId="0" fontId="21" fillId="0" borderId="11" xfId="42" applyFont="1" applyBorder="1" applyAlignment="1">
      <alignment horizontal="left" vertical="center"/>
    </xf>
    <xf numFmtId="0" fontId="21" fillId="0" borderId="11" xfId="42" applyFont="1" applyBorder="1" applyAlignment="1">
      <alignment horizontal="center" vertical="center"/>
    </xf>
    <xf numFmtId="3" fontId="21" fillId="33" borderId="10" xfId="42" applyNumberFormat="1" applyFont="1" applyFill="1" applyBorder="1" applyAlignment="1">
      <alignment horizontal="right" vertical="center"/>
    </xf>
    <xf numFmtId="3" fontId="23" fillId="33" borderId="10" xfId="0" applyNumberFormat="1" applyFont="1" applyFill="1" applyBorder="1"/>
    <xf numFmtId="0" fontId="23" fillId="33" borderId="10" xfId="0" applyFont="1" applyFill="1" applyBorder="1"/>
    <xf numFmtId="0" fontId="23" fillId="33" borderId="0" xfId="0" applyFont="1" applyFill="1"/>
    <xf numFmtId="3" fontId="21" fillId="33" borderId="11" xfId="42" applyNumberFormat="1" applyFont="1" applyFill="1" applyBorder="1" applyAlignment="1">
      <alignment horizontal="right" vertical="center"/>
    </xf>
    <xf numFmtId="3" fontId="21" fillId="33" borderId="0" xfId="42" applyNumberFormat="1" applyFont="1" applyFill="1" applyBorder="1" applyAlignment="1">
      <alignment horizontal="right" vertical="center"/>
    </xf>
    <xf numFmtId="3" fontId="22" fillId="33" borderId="0" xfId="42" applyNumberFormat="1" applyFont="1" applyFill="1" applyBorder="1" applyAlignment="1">
      <alignment horizontal="right" vertical="center"/>
    </xf>
    <xf numFmtId="0" fontId="21" fillId="33" borderId="0" xfId="42" applyFont="1" applyFill="1"/>
    <xf numFmtId="0" fontId="21" fillId="0" borderId="11" xfId="42" applyFont="1" applyBorder="1" applyAlignment="1">
      <alignment horizontal="left" vertical="center" shrinkToFit="1"/>
    </xf>
    <xf numFmtId="0" fontId="21" fillId="0" borderId="14" xfId="42" applyFont="1" applyBorder="1" applyAlignment="1">
      <alignment horizontal="left" vertical="center"/>
    </xf>
    <xf numFmtId="3" fontId="22" fillId="0" borderId="14" xfId="42" applyNumberFormat="1" applyFont="1" applyFill="1" applyBorder="1" applyAlignment="1">
      <alignment horizontal="center" vertical="center"/>
    </xf>
    <xf numFmtId="3" fontId="22" fillId="0" borderId="15" xfId="42" applyNumberFormat="1" applyFont="1" applyFill="1" applyBorder="1" applyAlignment="1">
      <alignment horizontal="center" vertical="center"/>
    </xf>
    <xf numFmtId="0" fontId="21" fillId="0" borderId="16" xfId="42" applyFont="1" applyBorder="1" applyAlignment="1">
      <alignment horizontal="center" vertical="center"/>
    </xf>
    <xf numFmtId="3" fontId="22" fillId="0" borderId="17" xfId="42" applyNumberFormat="1" applyFont="1" applyFill="1" applyBorder="1" applyAlignment="1">
      <alignment horizontal="center" vertical="center"/>
    </xf>
    <xf numFmtId="3" fontId="22" fillId="0" borderId="13" xfId="42" applyNumberFormat="1" applyFont="1" applyFill="1" applyBorder="1" applyAlignment="1">
      <alignment horizontal="right" vertical="center"/>
    </xf>
    <xf numFmtId="3" fontId="22" fillId="0" borderId="18" xfId="42" applyNumberFormat="1" applyFont="1" applyFill="1" applyBorder="1" applyAlignment="1">
      <alignment horizontal="right" vertical="center"/>
    </xf>
    <xf numFmtId="3" fontId="22" fillId="33" borderId="13" xfId="42" applyNumberFormat="1" applyFont="1" applyFill="1" applyBorder="1" applyAlignment="1">
      <alignment horizontal="right" vertical="center"/>
    </xf>
    <xf numFmtId="0" fontId="22" fillId="0" borderId="13" xfId="42" applyFont="1" applyBorder="1" applyAlignment="1">
      <alignment horizontal="left" vertical="center" shrinkToFit="1"/>
    </xf>
    <xf numFmtId="49" fontId="25" fillId="0" borderId="0" xfId="0" applyNumberFormat="1" applyFont="1" applyFill="1" applyBorder="1" applyAlignment="1">
      <alignment horizontal="left" vertical="center"/>
    </xf>
    <xf numFmtId="0" fontId="26" fillId="0" borderId="0" xfId="0" applyFont="1" applyAlignment="1">
      <alignment horizontal="center"/>
    </xf>
    <xf numFmtId="0" fontId="26" fillId="0" borderId="0" xfId="0" applyFont="1"/>
    <xf numFmtId="3" fontId="26" fillId="0" borderId="0" xfId="0" applyNumberFormat="1" applyFont="1"/>
    <xf numFmtId="3" fontId="20" fillId="0" borderId="0" xfId="0" applyNumberFormat="1" applyFont="1"/>
    <xf numFmtId="0" fontId="26" fillId="0" borderId="0" xfId="0" applyFont="1" applyAlignment="1">
      <alignment vertical="top" wrapText="1"/>
    </xf>
    <xf numFmtId="3" fontId="20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25" fillId="0" borderId="0" xfId="0" applyFont="1" applyFill="1" applyBorder="1" applyAlignment="1">
      <alignment horizontal="left"/>
    </xf>
    <xf numFmtId="0" fontId="20" fillId="0" borderId="0" xfId="0" applyFont="1"/>
    <xf numFmtId="0" fontId="19" fillId="0" borderId="0" xfId="0" applyFont="1" applyFill="1" applyAlignment="1">
      <alignment horizontal="center" vertical="center"/>
    </xf>
    <xf numFmtId="164" fontId="19" fillId="0" borderId="0" xfId="43" applyNumberFormat="1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164" fontId="19" fillId="0" borderId="0" xfId="43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left" vertical="center"/>
    </xf>
    <xf numFmtId="164" fontId="21" fillId="0" borderId="0" xfId="43" applyNumberFormat="1" applyFont="1" applyFill="1" applyBorder="1" applyAlignment="1">
      <alignment horizontal="center" vertical="center"/>
    </xf>
    <xf numFmtId="164" fontId="21" fillId="0" borderId="0" xfId="43" applyNumberFormat="1" applyFont="1" applyFill="1" applyBorder="1" applyAlignment="1" applyProtection="1">
      <alignment horizontal="center" vertical="center"/>
      <protection locked="0"/>
    </xf>
    <xf numFmtId="0" fontId="21" fillId="0" borderId="0" xfId="42" applyFont="1" applyFill="1" applyBorder="1" applyAlignment="1">
      <alignment horizontal="left" vertical="center" shrinkToFit="1"/>
    </xf>
    <xf numFmtId="0" fontId="21" fillId="0" borderId="0" xfId="42" applyFont="1" applyFill="1" applyBorder="1" applyAlignment="1">
      <alignment horizontal="center" vertical="center"/>
    </xf>
    <xf numFmtId="0" fontId="21" fillId="0" borderId="0" xfId="42" applyFont="1" applyFill="1" applyBorder="1" applyAlignment="1">
      <alignment horizontal="left" vertical="center"/>
    </xf>
    <xf numFmtId="164" fontId="21" fillId="0" borderId="19" xfId="43" applyNumberFormat="1" applyFont="1" applyFill="1" applyBorder="1" applyAlignment="1">
      <alignment horizontal="center" vertical="center"/>
    </xf>
    <xf numFmtId="0" fontId="21" fillId="0" borderId="20" xfId="42" applyFont="1" applyBorder="1" applyAlignment="1">
      <alignment horizontal="left" vertical="center" shrinkToFit="1"/>
    </xf>
    <xf numFmtId="0" fontId="21" fillId="0" borderId="20" xfId="42" applyFont="1" applyBorder="1" applyAlignment="1">
      <alignment horizontal="center" vertical="center"/>
    </xf>
    <xf numFmtId="0" fontId="21" fillId="0" borderId="20" xfId="42" applyFont="1" applyBorder="1" applyAlignment="1">
      <alignment horizontal="left" vertical="center"/>
    </xf>
    <xf numFmtId="164" fontId="21" fillId="0" borderId="20" xfId="43" applyNumberFormat="1" applyFont="1" applyFill="1" applyBorder="1" applyAlignment="1">
      <alignment horizontal="center" vertical="center"/>
    </xf>
    <xf numFmtId="3" fontId="21" fillId="0" borderId="20" xfId="42" applyNumberFormat="1" applyFont="1" applyFill="1" applyBorder="1" applyAlignment="1">
      <alignment horizontal="right" vertical="center"/>
    </xf>
    <xf numFmtId="3" fontId="21" fillId="33" borderId="20" xfId="42" applyNumberFormat="1" applyFont="1" applyFill="1" applyBorder="1" applyAlignment="1">
      <alignment horizontal="right" vertical="center"/>
    </xf>
    <xf numFmtId="3" fontId="21" fillId="0" borderId="21" xfId="42" applyNumberFormat="1" applyFont="1" applyBorder="1" applyAlignment="1">
      <alignment horizontal="right" vertical="center"/>
    </xf>
    <xf numFmtId="164" fontId="21" fillId="0" borderId="22" xfId="43" applyNumberFormat="1" applyFont="1" applyFill="1" applyBorder="1" applyAlignment="1">
      <alignment horizontal="center" vertical="center"/>
    </xf>
    <xf numFmtId="3" fontId="21" fillId="0" borderId="23" xfId="42" applyNumberFormat="1" applyFont="1" applyFill="1" applyBorder="1" applyAlignment="1">
      <alignment horizontal="right" vertical="center"/>
    </xf>
    <xf numFmtId="3" fontId="21" fillId="0" borderId="23" xfId="42" applyNumberFormat="1" applyFont="1" applyBorder="1" applyAlignment="1">
      <alignment horizontal="right" vertical="center"/>
    </xf>
    <xf numFmtId="164" fontId="21" fillId="0" borderId="22" xfId="43" applyNumberFormat="1" applyFont="1" applyFill="1" applyBorder="1" applyAlignment="1" applyProtection="1">
      <alignment horizontal="center" vertical="center"/>
      <protection locked="0"/>
    </xf>
    <xf numFmtId="3" fontId="22" fillId="0" borderId="22" xfId="42" applyNumberFormat="1" applyFont="1" applyFill="1" applyBorder="1" applyAlignment="1">
      <alignment horizontal="center" vertical="center"/>
    </xf>
    <xf numFmtId="0" fontId="27" fillId="0" borderId="0" xfId="0" applyFont="1" applyBorder="1"/>
    <xf numFmtId="3" fontId="0" fillId="0" borderId="0" xfId="0" applyNumberFormat="1" applyBorder="1"/>
    <xf numFmtId="164" fontId="21" fillId="0" borderId="12" xfId="43" applyNumberFormat="1" applyFont="1" applyBorder="1" applyAlignment="1">
      <alignment horizontal="center" vertical="center"/>
    </xf>
    <xf numFmtId="0" fontId="21" fillId="0" borderId="12" xfId="42" applyFont="1" applyBorder="1" applyAlignment="1">
      <alignment horizontal="center" vertical="center"/>
    </xf>
    <xf numFmtId="164" fontId="21" fillId="0" borderId="12" xfId="43" applyNumberFormat="1" applyFont="1" applyFill="1" applyBorder="1" applyAlignment="1">
      <alignment horizontal="center" vertical="center" wrapText="1"/>
    </xf>
    <xf numFmtId="0" fontId="0" fillId="0" borderId="0" xfId="0" applyFont="1"/>
    <xf numFmtId="0" fontId="22" fillId="0" borderId="0" xfId="42" applyFont="1" applyBorder="1" applyAlignment="1">
      <alignment horizontal="left" vertical="center" shrinkToFit="1"/>
    </xf>
    <xf numFmtId="0" fontId="21" fillId="0" borderId="0" xfId="42" applyFont="1" applyBorder="1" applyAlignment="1">
      <alignment horizontal="center" vertical="center"/>
    </xf>
    <xf numFmtId="0" fontId="21" fillId="0" borderId="24" xfId="42" applyFont="1" applyBorder="1" applyAlignment="1">
      <alignment vertical="center"/>
    </xf>
    <xf numFmtId="3" fontId="22" fillId="0" borderId="21" xfId="42" applyNumberFormat="1" applyFont="1" applyFill="1" applyBorder="1" applyAlignment="1">
      <alignment horizontal="center" vertical="center" wrapText="1"/>
    </xf>
    <xf numFmtId="0" fontId="21" fillId="0" borderId="26" xfId="42" applyFont="1" applyBorder="1"/>
    <xf numFmtId="3" fontId="21" fillId="0" borderId="23" xfId="42" applyNumberFormat="1" applyFont="1" applyFill="1" applyBorder="1" applyAlignment="1">
      <alignment vertical="center"/>
    </xf>
    <xf numFmtId="0" fontId="21" fillId="0" borderId="26" xfId="42" applyFont="1" applyFill="1" applyBorder="1"/>
    <xf numFmtId="3" fontId="21" fillId="0" borderId="27" xfId="42" applyNumberFormat="1" applyFont="1" applyFill="1" applyBorder="1" applyAlignment="1">
      <alignment horizontal="right" vertical="center"/>
    </xf>
    <xf numFmtId="3" fontId="22" fillId="0" borderId="23" xfId="42" applyNumberFormat="1" applyFont="1" applyFill="1" applyBorder="1" applyAlignment="1">
      <alignment horizontal="right" vertical="center"/>
    </xf>
    <xf numFmtId="3" fontId="21" fillId="0" borderId="23" xfId="42" applyNumberFormat="1" applyFont="1" applyBorder="1" applyAlignment="1">
      <alignment vertical="center"/>
    </xf>
    <xf numFmtId="3" fontId="23" fillId="33" borderId="0" xfId="0" applyNumberFormat="1" applyFont="1" applyFill="1" applyBorder="1"/>
    <xf numFmtId="3" fontId="21" fillId="0" borderId="28" xfId="42" applyNumberFormat="1" applyFont="1" applyBorder="1" applyAlignment="1">
      <alignment horizontal="right" vertical="center"/>
    </xf>
    <xf numFmtId="3" fontId="21" fillId="0" borderId="28" xfId="42" applyNumberFormat="1" applyFont="1" applyFill="1" applyBorder="1" applyAlignment="1">
      <alignment vertical="center"/>
    </xf>
    <xf numFmtId="3" fontId="22" fillId="0" borderId="28" xfId="42" applyNumberFormat="1" applyFont="1" applyFill="1" applyBorder="1" applyAlignment="1">
      <alignment horizontal="right" vertical="center"/>
    </xf>
    <xf numFmtId="0" fontId="21" fillId="0" borderId="12" xfId="42" applyFont="1" applyBorder="1" applyAlignment="1">
      <alignment horizontal="left" vertical="center" shrinkToFit="1"/>
    </xf>
    <xf numFmtId="0" fontId="21" fillId="0" borderId="12" xfId="42" applyFont="1" applyBorder="1" applyAlignment="1">
      <alignment horizontal="left" vertical="center"/>
    </xf>
    <xf numFmtId="3" fontId="21" fillId="0" borderId="12" xfId="42" applyNumberFormat="1" applyFont="1" applyFill="1" applyBorder="1" applyAlignment="1">
      <alignment horizontal="right" vertical="center" wrapText="1"/>
    </xf>
    <xf numFmtId="3" fontId="21" fillId="33" borderId="12" xfId="42" applyNumberFormat="1" applyFont="1" applyFill="1" applyBorder="1" applyAlignment="1">
      <alignment horizontal="right" vertical="center" wrapText="1"/>
    </xf>
    <xf numFmtId="3" fontId="21" fillId="0" borderId="30" xfId="42" applyNumberFormat="1" applyFont="1" applyFill="1" applyBorder="1" applyAlignment="1">
      <alignment horizontal="center" vertical="center" wrapText="1"/>
    </xf>
    <xf numFmtId="0" fontId="22" fillId="0" borderId="29" xfId="42" applyFont="1" applyBorder="1" applyAlignment="1">
      <alignment vertical="center"/>
    </xf>
    <xf numFmtId="3" fontId="22" fillId="0" borderId="32" xfId="42" applyNumberFormat="1" applyFont="1" applyFill="1" applyBorder="1" applyAlignment="1">
      <alignment horizontal="center" vertical="center" wrapText="1"/>
    </xf>
    <xf numFmtId="3" fontId="22" fillId="33" borderId="32" xfId="42" applyNumberFormat="1" applyFont="1" applyFill="1" applyBorder="1" applyAlignment="1">
      <alignment horizontal="center" vertical="center" wrapText="1"/>
    </xf>
    <xf numFmtId="3" fontId="22" fillId="0" borderId="33" xfId="42" applyNumberFormat="1" applyFont="1" applyFill="1" applyBorder="1" applyAlignment="1">
      <alignment horizontal="center" vertical="center" wrapText="1"/>
    </xf>
    <xf numFmtId="0" fontId="23" fillId="0" borderId="13" xfId="0" applyFont="1" applyBorder="1"/>
    <xf numFmtId="0" fontId="22" fillId="0" borderId="25" xfId="42" applyFont="1" applyBorder="1" applyAlignment="1">
      <alignment horizontal="center" vertical="center"/>
    </xf>
    <xf numFmtId="0" fontId="22" fillId="0" borderId="31" xfId="42" applyFont="1" applyBorder="1" applyAlignment="1">
      <alignment horizontal="center" vertical="center"/>
    </xf>
    <xf numFmtId="164" fontId="22" fillId="0" borderId="25" xfId="43" applyNumberFormat="1" applyFont="1" applyBorder="1" applyAlignment="1">
      <alignment horizontal="center" vertical="center" wrapText="1"/>
    </xf>
    <xf numFmtId="164" fontId="22" fillId="0" borderId="31" xfId="43" applyNumberFormat="1" applyFont="1" applyBorder="1" applyAlignment="1">
      <alignment horizontal="center" vertical="center"/>
    </xf>
    <xf numFmtId="3" fontId="22" fillId="0" borderId="20" xfId="42" applyNumberFormat="1" applyFont="1" applyFill="1" applyBorder="1" applyAlignment="1">
      <alignment horizontal="center" vertical="center" wrapText="1"/>
    </xf>
    <xf numFmtId="0" fontId="22" fillId="0" borderId="25" xfId="42" applyFont="1" applyBorder="1" applyAlignment="1">
      <alignment horizontal="center" vertical="center" wrapText="1"/>
    </xf>
    <xf numFmtId="0" fontId="22" fillId="0" borderId="31" xfId="42" applyFont="1" applyBorder="1" applyAlignment="1">
      <alignment horizontal="center" vertical="center" wrapText="1"/>
    </xf>
    <xf numFmtId="164" fontId="22" fillId="0" borderId="25" xfId="43" applyNumberFormat="1" applyFont="1" applyFill="1" applyBorder="1" applyAlignment="1">
      <alignment horizontal="center" vertical="center" wrapText="1"/>
    </xf>
    <xf numFmtId="164" fontId="22" fillId="0" borderId="31" xfId="43" applyNumberFormat="1" applyFont="1" applyFill="1" applyBorder="1" applyAlignment="1">
      <alignment horizontal="center" vertical="center" wrapText="1"/>
    </xf>
  </cellXfs>
  <cellStyles count="44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Ezres 2" xfId="43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(1)" xfId="18" builtinId="29" customBuiltin="1"/>
    <cellStyle name="Jelölőszín (2)" xfId="22" builtinId="33" customBuiltin="1"/>
    <cellStyle name="Jelölőszín (3)" xfId="26" builtinId="37" customBuiltin="1"/>
    <cellStyle name="Jelölőszín (4)" xfId="30" builtinId="41" customBuiltin="1"/>
    <cellStyle name="Jelölőszín (5)" xfId="34" builtinId="45" customBuiltin="1"/>
    <cellStyle name="Jelölőszín (6)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Normál 2" xfId="42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tabSelected="1" workbookViewId="0">
      <selection activeCell="B1" sqref="B1:B2"/>
    </sheetView>
  </sheetViews>
  <sheetFormatPr defaultRowHeight="15" x14ac:dyDescent="0.25"/>
  <cols>
    <col min="1" max="1" width="3" style="39" customWidth="1"/>
    <col min="2" max="2" width="8.85546875" style="39" bestFit="1" customWidth="1"/>
    <col min="3" max="3" width="39.5703125" style="39" bestFit="1" customWidth="1"/>
    <col min="4" max="4" width="7" style="39" bestFit="1" customWidth="1"/>
    <col min="5" max="5" width="10.85546875" style="39" bestFit="1" customWidth="1"/>
    <col min="6" max="6" width="20.5703125" style="39" bestFit="1" customWidth="1"/>
    <col min="7" max="7" width="11.5703125" style="39" hidden="1" customWidth="1"/>
    <col min="8" max="9" width="9.140625" style="39" hidden="1" customWidth="1"/>
    <col min="10" max="10" width="13.42578125" style="39" bestFit="1" customWidth="1"/>
    <col min="11" max="11" width="17.28515625" style="52" bestFit="1" customWidth="1"/>
    <col min="12" max="12" width="10.42578125" style="39" bestFit="1" customWidth="1"/>
    <col min="13" max="13" width="10.85546875" bestFit="1" customWidth="1"/>
  </cols>
  <sheetData>
    <row r="1" spans="1:12" ht="15.75" customHeight="1" x14ac:dyDescent="0.25">
      <c r="A1" s="109"/>
      <c r="B1" s="133" t="s">
        <v>0</v>
      </c>
      <c r="C1" s="131" t="s">
        <v>1</v>
      </c>
      <c r="D1" s="136" t="s">
        <v>2</v>
      </c>
      <c r="E1" s="131" t="s">
        <v>3</v>
      </c>
      <c r="F1" s="131" t="s">
        <v>4</v>
      </c>
      <c r="G1" s="131" t="s">
        <v>5</v>
      </c>
      <c r="H1" s="138" t="s">
        <v>6</v>
      </c>
      <c r="I1" s="138" t="s">
        <v>7</v>
      </c>
      <c r="J1" s="135" t="s">
        <v>8</v>
      </c>
      <c r="K1" s="135"/>
      <c r="L1" s="110" t="s">
        <v>9</v>
      </c>
    </row>
    <row r="2" spans="1:12" ht="48.75" thickBot="1" x14ac:dyDescent="0.3">
      <c r="A2" s="126"/>
      <c r="B2" s="134"/>
      <c r="C2" s="132"/>
      <c r="D2" s="137"/>
      <c r="E2" s="132"/>
      <c r="F2" s="132"/>
      <c r="G2" s="132"/>
      <c r="H2" s="139"/>
      <c r="I2" s="139"/>
      <c r="J2" s="127" t="s">
        <v>822</v>
      </c>
      <c r="K2" s="128" t="s">
        <v>823</v>
      </c>
      <c r="L2" s="129" t="s">
        <v>824</v>
      </c>
    </row>
    <row r="3" spans="1:12" s="106" customFormat="1" x14ac:dyDescent="0.25">
      <c r="A3" s="111">
        <v>1</v>
      </c>
      <c r="B3" s="103">
        <v>145</v>
      </c>
      <c r="C3" s="121" t="s">
        <v>10</v>
      </c>
      <c r="D3" s="104">
        <v>1056</v>
      </c>
      <c r="E3" s="122" t="s">
        <v>11</v>
      </c>
      <c r="F3" s="122" t="s">
        <v>12</v>
      </c>
      <c r="G3" s="104"/>
      <c r="H3" s="105"/>
      <c r="I3" s="105"/>
      <c r="J3" s="123">
        <v>43008631</v>
      </c>
      <c r="K3" s="124">
        <v>10121014</v>
      </c>
      <c r="L3" s="125"/>
    </row>
    <row r="4" spans="1:12" x14ac:dyDescent="0.25">
      <c r="A4" s="111">
        <v>2</v>
      </c>
      <c r="B4" s="12">
        <f>5150+145</f>
        <v>5295</v>
      </c>
      <c r="C4" s="13" t="s">
        <v>10</v>
      </c>
      <c r="D4" s="14">
        <v>1056</v>
      </c>
      <c r="E4" s="15" t="s">
        <v>11</v>
      </c>
      <c r="F4" s="15" t="s">
        <v>838</v>
      </c>
      <c r="G4" s="15" t="s">
        <v>13</v>
      </c>
      <c r="H4" s="12"/>
      <c r="I4" s="12"/>
      <c r="J4" s="16">
        <v>606412707</v>
      </c>
      <c r="K4" s="49">
        <v>269630825</v>
      </c>
      <c r="L4" s="98"/>
    </row>
    <row r="5" spans="1:12" x14ac:dyDescent="0.25">
      <c r="A5" s="111">
        <v>3</v>
      </c>
      <c r="B5" s="17">
        <v>6041</v>
      </c>
      <c r="C5" s="13" t="s">
        <v>14</v>
      </c>
      <c r="D5" s="14">
        <v>1056</v>
      </c>
      <c r="E5" s="15" t="s">
        <v>11</v>
      </c>
      <c r="F5" s="15" t="s">
        <v>15</v>
      </c>
      <c r="G5" s="15" t="s">
        <v>16</v>
      </c>
      <c r="H5" s="12"/>
      <c r="I5" s="12">
        <v>90</v>
      </c>
      <c r="J5" s="16">
        <f>8461450+48260+580909693+72236140+9352018</f>
        <v>671007561</v>
      </c>
      <c r="K5" s="49">
        <v>163730553</v>
      </c>
      <c r="L5" s="98"/>
    </row>
    <row r="6" spans="1:12" x14ac:dyDescent="0.25">
      <c r="A6" s="111">
        <v>4</v>
      </c>
      <c r="B6" s="17">
        <v>13706</v>
      </c>
      <c r="C6" s="13" t="s">
        <v>14</v>
      </c>
      <c r="D6" s="14">
        <v>1053</v>
      </c>
      <c r="E6" s="15" t="s">
        <v>11</v>
      </c>
      <c r="F6" s="15" t="s">
        <v>17</v>
      </c>
      <c r="G6" s="15" t="s">
        <v>16</v>
      </c>
      <c r="H6" s="12"/>
      <c r="I6" s="12">
        <v>110</v>
      </c>
      <c r="J6" s="16">
        <f>1447187658+6940107+370000+325000+6141733</f>
        <v>1460964498</v>
      </c>
      <c r="K6" s="49">
        <v>375855767</v>
      </c>
      <c r="L6" s="98">
        <v>93000000</v>
      </c>
    </row>
    <row r="7" spans="1:12" x14ac:dyDescent="0.25">
      <c r="A7" s="111">
        <v>5</v>
      </c>
      <c r="B7" s="12">
        <v>5952</v>
      </c>
      <c r="C7" s="13" t="s">
        <v>18</v>
      </c>
      <c r="D7" s="14">
        <v>1056</v>
      </c>
      <c r="E7" s="15" t="s">
        <v>11</v>
      </c>
      <c r="F7" s="15" t="s">
        <v>19</v>
      </c>
      <c r="G7" s="15" t="s">
        <v>20</v>
      </c>
      <c r="H7" s="12"/>
      <c r="I7" s="12">
        <v>2</v>
      </c>
      <c r="J7" s="16">
        <v>485968545</v>
      </c>
      <c r="K7" s="49">
        <v>158108754</v>
      </c>
      <c r="L7" s="98"/>
    </row>
    <row r="8" spans="1:12" x14ac:dyDescent="0.25">
      <c r="A8" s="111">
        <v>6</v>
      </c>
      <c r="B8" s="12">
        <v>1379</v>
      </c>
      <c r="C8" s="13" t="s">
        <v>21</v>
      </c>
      <c r="D8" s="14">
        <v>1056</v>
      </c>
      <c r="E8" s="15" t="s">
        <v>11</v>
      </c>
      <c r="F8" s="15" t="s">
        <v>22</v>
      </c>
      <c r="G8" s="15" t="s">
        <v>23</v>
      </c>
      <c r="H8" s="12"/>
      <c r="I8" s="12">
        <v>1379</v>
      </c>
      <c r="J8" s="16">
        <v>121530692</v>
      </c>
      <c r="K8" s="49">
        <v>23113337</v>
      </c>
      <c r="L8" s="98"/>
    </row>
    <row r="9" spans="1:12" x14ac:dyDescent="0.25">
      <c r="A9" s="111">
        <v>7</v>
      </c>
      <c r="B9" s="12">
        <v>3811</v>
      </c>
      <c r="C9" s="13" t="s">
        <v>24</v>
      </c>
      <c r="D9" s="14">
        <v>1064</v>
      </c>
      <c r="E9" s="15" t="s">
        <v>11</v>
      </c>
      <c r="F9" s="15" t="s">
        <v>25</v>
      </c>
      <c r="G9" s="15" t="s">
        <v>16</v>
      </c>
      <c r="H9" s="12"/>
      <c r="I9" s="12">
        <v>121</v>
      </c>
      <c r="J9" s="16">
        <f>333507712+2025610</f>
        <v>335533322</v>
      </c>
      <c r="K9" s="49">
        <v>221518514</v>
      </c>
      <c r="L9" s="98"/>
    </row>
    <row r="10" spans="1:12" x14ac:dyDescent="0.25">
      <c r="A10" s="111">
        <v>8</v>
      </c>
      <c r="B10" s="18">
        <v>101</v>
      </c>
      <c r="C10" s="19" t="s">
        <v>26</v>
      </c>
      <c r="D10" s="20">
        <v>1053</v>
      </c>
      <c r="E10" s="21" t="s">
        <v>11</v>
      </c>
      <c r="F10" s="19" t="s">
        <v>27</v>
      </c>
      <c r="G10" s="21" t="s">
        <v>28</v>
      </c>
      <c r="H10" s="12"/>
      <c r="I10" s="12">
        <v>101</v>
      </c>
      <c r="J10" s="16">
        <v>8965877</v>
      </c>
      <c r="K10" s="49">
        <v>0</v>
      </c>
      <c r="L10" s="112"/>
    </row>
    <row r="11" spans="1:12" x14ac:dyDescent="0.25">
      <c r="A11" s="111">
        <v>9</v>
      </c>
      <c r="B11" s="17">
        <v>9400</v>
      </c>
      <c r="C11" s="13" t="s">
        <v>29</v>
      </c>
      <c r="D11" s="14">
        <v>1053</v>
      </c>
      <c r="E11" s="15" t="s">
        <v>11</v>
      </c>
      <c r="F11" s="13" t="s">
        <v>30</v>
      </c>
      <c r="G11" s="15" t="s">
        <v>31</v>
      </c>
      <c r="H11" s="12"/>
      <c r="I11" s="12">
        <v>697</v>
      </c>
      <c r="J11" s="16">
        <f>24784963+316131716+49000</f>
        <v>340965679</v>
      </c>
      <c r="K11" s="49">
        <v>138046365</v>
      </c>
      <c r="L11" s="98"/>
    </row>
    <row r="12" spans="1:12" x14ac:dyDescent="0.25">
      <c r="A12" s="111">
        <v>10</v>
      </c>
      <c r="B12" s="12">
        <v>8014</v>
      </c>
      <c r="C12" s="13" t="s">
        <v>32</v>
      </c>
      <c r="D12" s="14">
        <v>1088</v>
      </c>
      <c r="E12" s="15" t="s">
        <v>11</v>
      </c>
      <c r="F12" s="15" t="s">
        <v>33</v>
      </c>
      <c r="G12" s="15" t="s">
        <v>16</v>
      </c>
      <c r="H12" s="12"/>
      <c r="I12" s="12">
        <v>861</v>
      </c>
      <c r="J12" s="16">
        <v>1554884370</v>
      </c>
      <c r="K12" s="49">
        <f>SUM(12263723+264011066+953255)</f>
        <v>277228044</v>
      </c>
      <c r="L12" s="98">
        <v>100950001</v>
      </c>
    </row>
    <row r="13" spans="1:12" x14ac:dyDescent="0.25">
      <c r="A13" s="111">
        <v>11</v>
      </c>
      <c r="B13" s="12">
        <v>5985</v>
      </c>
      <c r="C13" s="13" t="s">
        <v>32</v>
      </c>
      <c r="D13" s="14">
        <v>1088</v>
      </c>
      <c r="E13" s="15" t="s">
        <v>11</v>
      </c>
      <c r="F13" s="15" t="s">
        <v>34</v>
      </c>
      <c r="G13" s="15" t="s">
        <v>16</v>
      </c>
      <c r="H13" s="12"/>
      <c r="I13" s="12"/>
      <c r="J13" s="16">
        <v>659441933</v>
      </c>
      <c r="K13" s="49">
        <f>SUM(21428214+222420+120064630+981501455)</f>
        <v>1123216719</v>
      </c>
      <c r="L13" s="98"/>
    </row>
    <row r="14" spans="1:12" x14ac:dyDescent="0.25">
      <c r="A14" s="111">
        <v>12</v>
      </c>
      <c r="B14" s="12">
        <v>11993</v>
      </c>
      <c r="C14" s="13" t="s">
        <v>32</v>
      </c>
      <c r="D14" s="14">
        <v>1088</v>
      </c>
      <c r="E14" s="15" t="s">
        <v>11</v>
      </c>
      <c r="F14" s="15" t="s">
        <v>35</v>
      </c>
      <c r="G14" s="15" t="s">
        <v>16</v>
      </c>
      <c r="H14" s="12"/>
      <c r="I14" s="12">
        <v>128</v>
      </c>
      <c r="J14" s="16">
        <v>1961791017</v>
      </c>
      <c r="K14" s="49">
        <f>SUM(47474682+398966634)</f>
        <v>446441316</v>
      </c>
      <c r="L14" s="98"/>
    </row>
    <row r="15" spans="1:12" x14ac:dyDescent="0.25">
      <c r="A15" s="111">
        <v>13</v>
      </c>
      <c r="B15" s="12">
        <v>3093</v>
      </c>
      <c r="C15" s="15" t="s">
        <v>36</v>
      </c>
      <c r="D15" s="14">
        <v>1088</v>
      </c>
      <c r="E15" s="15" t="s">
        <v>11</v>
      </c>
      <c r="F15" s="15" t="s">
        <v>37</v>
      </c>
      <c r="G15" s="15" t="s">
        <v>16</v>
      </c>
      <c r="H15" s="12"/>
      <c r="I15" s="12"/>
      <c r="J15" s="16">
        <v>659601236</v>
      </c>
      <c r="K15" s="49">
        <v>99933161</v>
      </c>
      <c r="L15" s="98"/>
    </row>
    <row r="16" spans="1:12" x14ac:dyDescent="0.25">
      <c r="A16" s="111">
        <v>14</v>
      </c>
      <c r="B16" s="22">
        <v>4312</v>
      </c>
      <c r="C16" s="15" t="s">
        <v>32</v>
      </c>
      <c r="D16" s="14">
        <v>1088</v>
      </c>
      <c r="E16" s="15" t="s">
        <v>11</v>
      </c>
      <c r="F16" s="15" t="s">
        <v>38</v>
      </c>
      <c r="G16" s="15" t="s">
        <v>16</v>
      </c>
      <c r="H16" s="12"/>
      <c r="I16" s="12">
        <v>40</v>
      </c>
      <c r="J16" s="16">
        <v>653486334</v>
      </c>
      <c r="K16" s="49">
        <v>77437759</v>
      </c>
      <c r="L16" s="98"/>
    </row>
    <row r="17" spans="1:12" x14ac:dyDescent="0.25">
      <c r="A17" s="111">
        <v>15</v>
      </c>
      <c r="B17" s="18">
        <v>5079</v>
      </c>
      <c r="C17" s="23" t="s">
        <v>39</v>
      </c>
      <c r="D17" s="14">
        <v>1088</v>
      </c>
      <c r="E17" s="15" t="s">
        <v>11</v>
      </c>
      <c r="F17" s="23" t="s">
        <v>40</v>
      </c>
      <c r="G17" s="23" t="s">
        <v>41</v>
      </c>
      <c r="H17" s="12"/>
      <c r="I17" s="12"/>
      <c r="J17" s="16">
        <v>28443292</v>
      </c>
      <c r="K17" s="55">
        <v>0</v>
      </c>
      <c r="L17" s="98"/>
    </row>
    <row r="18" spans="1:12" x14ac:dyDescent="0.25">
      <c r="A18" s="111">
        <v>16</v>
      </c>
      <c r="B18" s="12">
        <v>4444</v>
      </c>
      <c r="C18" s="15" t="s">
        <v>32</v>
      </c>
      <c r="D18" s="14">
        <v>1088</v>
      </c>
      <c r="E18" s="15" t="s">
        <v>11</v>
      </c>
      <c r="F18" s="15" t="s">
        <v>42</v>
      </c>
      <c r="G18" s="15" t="s">
        <v>16</v>
      </c>
      <c r="H18" s="12"/>
      <c r="I18" s="12"/>
      <c r="J18" s="16">
        <v>145683200</v>
      </c>
      <c r="K18" s="49">
        <v>35369246</v>
      </c>
      <c r="L18" s="97"/>
    </row>
    <row r="19" spans="1:12" x14ac:dyDescent="0.25">
      <c r="A19" s="111">
        <v>17</v>
      </c>
      <c r="B19" s="12">
        <v>1243</v>
      </c>
      <c r="C19" s="15" t="s">
        <v>43</v>
      </c>
      <c r="D19" s="14">
        <v>1088</v>
      </c>
      <c r="E19" s="15" t="s">
        <v>11</v>
      </c>
      <c r="F19" s="15" t="s">
        <v>35</v>
      </c>
      <c r="G19" s="15" t="s">
        <v>16</v>
      </c>
      <c r="H19" s="12"/>
      <c r="I19" s="12"/>
      <c r="J19" s="16">
        <v>24117243</v>
      </c>
      <c r="K19" s="49">
        <v>22401990</v>
      </c>
      <c r="L19" s="97"/>
    </row>
    <row r="20" spans="1:12" x14ac:dyDescent="0.25">
      <c r="A20" s="111">
        <v>18</v>
      </c>
      <c r="B20" s="12">
        <v>1166</v>
      </c>
      <c r="C20" s="15" t="s">
        <v>44</v>
      </c>
      <c r="D20" s="14">
        <v>1088</v>
      </c>
      <c r="E20" s="15" t="s">
        <v>11</v>
      </c>
      <c r="F20" s="15" t="s">
        <v>35</v>
      </c>
      <c r="G20" s="15" t="s">
        <v>16</v>
      </c>
      <c r="H20" s="12"/>
      <c r="I20" s="12"/>
      <c r="J20" s="16">
        <v>15891416</v>
      </c>
      <c r="K20" s="49">
        <v>16521413</v>
      </c>
      <c r="L20" s="98"/>
    </row>
    <row r="21" spans="1:12" x14ac:dyDescent="0.25">
      <c r="A21" s="111">
        <v>19</v>
      </c>
      <c r="B21" s="22">
        <v>5108</v>
      </c>
      <c r="C21" s="13" t="s">
        <v>45</v>
      </c>
      <c r="D21" s="14">
        <v>1088</v>
      </c>
      <c r="E21" s="15" t="s">
        <v>11</v>
      </c>
      <c r="F21" s="15" t="s">
        <v>46</v>
      </c>
      <c r="G21" s="15" t="s">
        <v>16</v>
      </c>
      <c r="H21" s="12"/>
      <c r="I21" s="12">
        <v>35</v>
      </c>
      <c r="J21" s="16">
        <v>348441436</v>
      </c>
      <c r="K21" s="49">
        <v>142717980</v>
      </c>
      <c r="L21" s="98"/>
    </row>
    <row r="22" spans="1:12" x14ac:dyDescent="0.25">
      <c r="A22" s="113">
        <v>20</v>
      </c>
      <c r="B22" s="17">
        <v>7542</v>
      </c>
      <c r="C22" s="13" t="s">
        <v>24</v>
      </c>
      <c r="D22" s="14">
        <v>1075</v>
      </c>
      <c r="E22" s="15" t="s">
        <v>11</v>
      </c>
      <c r="F22" s="15" t="s">
        <v>47</v>
      </c>
      <c r="G22" s="15" t="s">
        <v>16</v>
      </c>
      <c r="H22" s="12"/>
      <c r="I22" s="12">
        <v>43</v>
      </c>
      <c r="J22" s="16">
        <f>1095690323+2957605</f>
        <v>1098647928</v>
      </c>
      <c r="K22" s="49">
        <v>313785003</v>
      </c>
      <c r="L22" s="98"/>
    </row>
    <row r="23" spans="1:12" x14ac:dyDescent="0.25">
      <c r="A23" s="113">
        <v>21</v>
      </c>
      <c r="B23" s="12">
        <v>3328</v>
      </c>
      <c r="C23" s="21" t="s">
        <v>48</v>
      </c>
      <c r="D23" s="25">
        <v>1082</v>
      </c>
      <c r="E23" s="26" t="s">
        <v>11</v>
      </c>
      <c r="F23" s="26" t="s">
        <v>825</v>
      </c>
      <c r="G23" s="26" t="s">
        <v>16</v>
      </c>
      <c r="H23" s="12"/>
      <c r="I23" s="12">
        <v>485</v>
      </c>
      <c r="J23" s="16">
        <v>387956445</v>
      </c>
      <c r="K23" s="50">
        <v>96620483</v>
      </c>
      <c r="L23" s="97"/>
    </row>
    <row r="24" spans="1:12" x14ac:dyDescent="0.25">
      <c r="A24" s="111">
        <v>22</v>
      </c>
      <c r="B24" s="22">
        <v>9439</v>
      </c>
      <c r="C24" s="21" t="s">
        <v>32</v>
      </c>
      <c r="D24" s="25">
        <v>1088</v>
      </c>
      <c r="E24" s="26" t="s">
        <v>11</v>
      </c>
      <c r="F24" s="26" t="s">
        <v>49</v>
      </c>
      <c r="G24" s="26" t="s">
        <v>16</v>
      </c>
      <c r="H24" s="12"/>
      <c r="I24" s="12"/>
      <c r="J24" s="16">
        <v>144588589</v>
      </c>
      <c r="K24" s="49">
        <v>179731621</v>
      </c>
      <c r="L24" s="97">
        <v>3000000</v>
      </c>
    </row>
    <row r="25" spans="1:12" x14ac:dyDescent="0.25">
      <c r="A25" s="111">
        <v>23</v>
      </c>
      <c r="B25" s="17">
        <v>4495</v>
      </c>
      <c r="C25" s="13" t="s">
        <v>50</v>
      </c>
      <c r="D25" s="14">
        <v>1146</v>
      </c>
      <c r="E25" s="15" t="s">
        <v>11</v>
      </c>
      <c r="F25" s="15" t="s">
        <v>51</v>
      </c>
      <c r="G25" s="15" t="s">
        <v>52</v>
      </c>
      <c r="H25" s="12"/>
      <c r="I25" s="12">
        <v>39</v>
      </c>
      <c r="J25" s="16">
        <f>201206271+348106+2448296</f>
        <v>204002673</v>
      </c>
      <c r="K25" s="51">
        <v>54763141</v>
      </c>
      <c r="L25" s="98"/>
    </row>
    <row r="26" spans="1:12" x14ac:dyDescent="0.25">
      <c r="A26" s="111">
        <v>24</v>
      </c>
      <c r="B26" s="12">
        <v>8561</v>
      </c>
      <c r="C26" s="13" t="s">
        <v>53</v>
      </c>
      <c r="D26" s="14">
        <v>1056</v>
      </c>
      <c r="E26" s="15" t="s">
        <v>11</v>
      </c>
      <c r="F26" s="15" t="s">
        <v>54</v>
      </c>
      <c r="G26" s="15" t="s">
        <v>16</v>
      </c>
      <c r="H26" s="12"/>
      <c r="I26" s="12">
        <v>16</v>
      </c>
      <c r="J26" s="16">
        <f>353179906+254351+173438+6936125+456812</f>
        <v>361000632</v>
      </c>
      <c r="K26" s="49">
        <v>111615559</v>
      </c>
      <c r="L26" s="98"/>
    </row>
    <row r="27" spans="1:12" x14ac:dyDescent="0.25">
      <c r="A27" s="111">
        <v>25</v>
      </c>
      <c r="B27" s="12">
        <v>300</v>
      </c>
      <c r="C27" s="13" t="s">
        <v>55</v>
      </c>
      <c r="D27" s="14">
        <v>1056</v>
      </c>
      <c r="E27" s="15" t="s">
        <v>11</v>
      </c>
      <c r="F27" s="15" t="s">
        <v>54</v>
      </c>
      <c r="G27" s="15" t="s">
        <v>28</v>
      </c>
      <c r="H27" s="12"/>
      <c r="I27" s="12">
        <v>232</v>
      </c>
      <c r="J27" s="16">
        <f>5180659+1547910+3986604+2538580+1476024+1283000</f>
        <v>16012777</v>
      </c>
      <c r="K27" s="49">
        <v>0</v>
      </c>
      <c r="L27" s="98"/>
    </row>
    <row r="28" spans="1:12" x14ac:dyDescent="0.25">
      <c r="A28" s="111">
        <v>26</v>
      </c>
      <c r="B28" s="17">
        <v>4841</v>
      </c>
      <c r="C28" s="13" t="s">
        <v>56</v>
      </c>
      <c r="D28" s="14">
        <v>1143</v>
      </c>
      <c r="E28" s="15" t="s">
        <v>11</v>
      </c>
      <c r="F28" s="15" t="s">
        <v>57</v>
      </c>
      <c r="G28" s="15" t="s">
        <v>52</v>
      </c>
      <c r="H28" s="12"/>
      <c r="I28" s="12">
        <v>39</v>
      </c>
      <c r="J28" s="16">
        <f>1126860+2820541+356509052+482450+585840</f>
        <v>361524743</v>
      </c>
      <c r="K28" s="49">
        <v>51755181</v>
      </c>
      <c r="L28" s="114"/>
    </row>
    <row r="29" spans="1:12" x14ac:dyDescent="0.25">
      <c r="A29" s="111">
        <v>27</v>
      </c>
      <c r="B29" s="12">
        <v>57177</v>
      </c>
      <c r="C29" s="15" t="s">
        <v>58</v>
      </c>
      <c r="D29" s="14">
        <v>1117</v>
      </c>
      <c r="E29" s="15" t="s">
        <v>11</v>
      </c>
      <c r="F29" s="15" t="s">
        <v>59</v>
      </c>
      <c r="G29" s="15" t="s">
        <v>16</v>
      </c>
      <c r="H29" s="12"/>
      <c r="I29" s="12">
        <v>251</v>
      </c>
      <c r="J29" s="16">
        <v>15124641270</v>
      </c>
      <c r="K29" s="49">
        <v>6014585538</v>
      </c>
      <c r="L29" s="98"/>
    </row>
    <row r="30" spans="1:12" x14ac:dyDescent="0.25">
      <c r="A30" s="111">
        <v>28</v>
      </c>
      <c r="B30" s="12">
        <v>50285</v>
      </c>
      <c r="C30" s="15" t="s">
        <v>821</v>
      </c>
      <c r="D30" s="14">
        <v>1117</v>
      </c>
      <c r="E30" s="15" t="s">
        <v>11</v>
      </c>
      <c r="F30" s="15" t="s">
        <v>60</v>
      </c>
      <c r="G30" s="15" t="s">
        <v>16</v>
      </c>
      <c r="H30" s="12"/>
      <c r="I30" s="12">
        <v>170</v>
      </c>
      <c r="J30" s="16">
        <v>13966355879</v>
      </c>
      <c r="K30" s="49">
        <v>4374915124</v>
      </c>
      <c r="L30" s="98"/>
    </row>
    <row r="31" spans="1:12" x14ac:dyDescent="0.25">
      <c r="A31" s="111">
        <v>29</v>
      </c>
      <c r="B31" s="12">
        <v>322</v>
      </c>
      <c r="C31" s="15" t="s">
        <v>61</v>
      </c>
      <c r="D31" s="14">
        <v>1117</v>
      </c>
      <c r="E31" s="15" t="s">
        <v>11</v>
      </c>
      <c r="F31" s="15" t="s">
        <v>60</v>
      </c>
      <c r="G31" s="15" t="s">
        <v>16</v>
      </c>
      <c r="H31" s="12"/>
      <c r="I31" s="12"/>
      <c r="J31" s="16">
        <v>93036664</v>
      </c>
      <c r="K31" s="49">
        <v>4474714</v>
      </c>
      <c r="L31" s="98"/>
    </row>
    <row r="32" spans="1:12" x14ac:dyDescent="0.25">
      <c r="A32" s="111">
        <v>30</v>
      </c>
      <c r="B32" s="27">
        <v>669</v>
      </c>
      <c r="C32" s="15" t="s">
        <v>62</v>
      </c>
      <c r="D32" s="14">
        <v>1117</v>
      </c>
      <c r="E32" s="15" t="s">
        <v>11</v>
      </c>
      <c r="F32" s="15" t="s">
        <v>63</v>
      </c>
      <c r="G32" s="15" t="s">
        <v>16</v>
      </c>
      <c r="H32" s="12"/>
      <c r="I32" s="12">
        <v>43</v>
      </c>
      <c r="J32" s="16">
        <f>19389130+36471876</f>
        <v>55861006</v>
      </c>
      <c r="K32" s="49">
        <f>SUM(39550646+3529176)</f>
        <v>43079822</v>
      </c>
      <c r="L32" s="115"/>
    </row>
    <row r="33" spans="1:12" x14ac:dyDescent="0.25">
      <c r="A33" s="111">
        <v>31</v>
      </c>
      <c r="B33" s="22">
        <v>1043</v>
      </c>
      <c r="C33" s="13" t="s">
        <v>64</v>
      </c>
      <c r="D33" s="14">
        <v>1119</v>
      </c>
      <c r="E33" s="15" t="s">
        <v>11</v>
      </c>
      <c r="F33" s="15" t="s">
        <v>65</v>
      </c>
      <c r="G33" s="15" t="s">
        <v>66</v>
      </c>
      <c r="H33" s="12"/>
      <c r="I33" s="12">
        <v>160</v>
      </c>
      <c r="J33" s="16">
        <f>359611000+22024000+240129851</f>
        <v>621764851</v>
      </c>
      <c r="K33" s="49">
        <v>797079</v>
      </c>
      <c r="L33" s="116"/>
    </row>
    <row r="34" spans="1:12" x14ac:dyDescent="0.25">
      <c r="A34" s="111">
        <v>32</v>
      </c>
      <c r="B34" s="12">
        <v>1180</v>
      </c>
      <c r="C34" s="13" t="s">
        <v>826</v>
      </c>
      <c r="D34" s="14">
        <v>1118</v>
      </c>
      <c r="E34" s="15" t="s">
        <v>11</v>
      </c>
      <c r="F34" s="15" t="s">
        <v>68</v>
      </c>
      <c r="G34" s="15" t="s">
        <v>52</v>
      </c>
      <c r="H34" s="12"/>
      <c r="I34" s="12">
        <v>40</v>
      </c>
      <c r="J34" s="16">
        <f>71105248</f>
        <v>71105248</v>
      </c>
      <c r="K34" s="49">
        <v>0</v>
      </c>
      <c r="L34" s="98"/>
    </row>
    <row r="35" spans="1:12" x14ac:dyDescent="0.25">
      <c r="A35" s="111">
        <v>33</v>
      </c>
      <c r="B35" s="12">
        <v>6623</v>
      </c>
      <c r="C35" s="13" t="s">
        <v>69</v>
      </c>
      <c r="D35" s="14">
        <v>1118</v>
      </c>
      <c r="E35" s="15" t="s">
        <v>11</v>
      </c>
      <c r="F35" s="15" t="s">
        <v>70</v>
      </c>
      <c r="G35" s="15" t="s">
        <v>52</v>
      </c>
      <c r="H35" s="12"/>
      <c r="I35" s="12">
        <v>110</v>
      </c>
      <c r="J35" s="16">
        <f>488957+318306714</f>
        <v>318795671</v>
      </c>
      <c r="K35" s="49">
        <f>SUM(72172711+12726482)</f>
        <v>84899193</v>
      </c>
      <c r="L35" s="98"/>
    </row>
    <row r="36" spans="1:12" x14ac:dyDescent="0.25">
      <c r="A36" s="111">
        <v>34</v>
      </c>
      <c r="B36" s="12">
        <v>20847</v>
      </c>
      <c r="C36" s="13" t="s">
        <v>71</v>
      </c>
      <c r="D36" s="14">
        <v>1118</v>
      </c>
      <c r="E36" s="15" t="s">
        <v>11</v>
      </c>
      <c r="F36" s="15" t="s">
        <v>72</v>
      </c>
      <c r="G36" s="15" t="s">
        <v>52</v>
      </c>
      <c r="H36" s="12"/>
      <c r="I36" s="12">
        <v>438</v>
      </c>
      <c r="J36" s="16">
        <f>99480+55652079+639630+1489311140+602830705+384908638+481974321+6558156+5478952+33009078</f>
        <v>3060462179</v>
      </c>
      <c r="K36" s="49">
        <v>352338173</v>
      </c>
      <c r="L36" s="98"/>
    </row>
    <row r="37" spans="1:12" x14ac:dyDescent="0.25">
      <c r="A37" s="111">
        <v>35</v>
      </c>
      <c r="B37" s="28">
        <v>11289</v>
      </c>
      <c r="C37" s="13" t="s">
        <v>73</v>
      </c>
      <c r="D37" s="14">
        <v>1223</v>
      </c>
      <c r="E37" s="15" t="s">
        <v>11</v>
      </c>
      <c r="F37" s="15" t="s">
        <v>74</v>
      </c>
      <c r="G37" s="15" t="s">
        <v>52</v>
      </c>
      <c r="H37" s="12"/>
      <c r="I37" s="12">
        <v>185</v>
      </c>
      <c r="J37" s="16">
        <f>498000+351395120+2348938+16456035+309673062+47863528+13862413</f>
        <v>742097096</v>
      </c>
      <c r="K37" s="49">
        <v>40777377</v>
      </c>
      <c r="L37" s="98"/>
    </row>
    <row r="38" spans="1:12" x14ac:dyDescent="0.25">
      <c r="A38" s="111">
        <v>36</v>
      </c>
      <c r="B38" s="17">
        <v>5099</v>
      </c>
      <c r="C38" s="13" t="s">
        <v>75</v>
      </c>
      <c r="D38" s="14">
        <v>1119</v>
      </c>
      <c r="E38" s="15" t="s">
        <v>11</v>
      </c>
      <c r="F38" s="15" t="s">
        <v>76</v>
      </c>
      <c r="G38" s="15" t="s">
        <v>52</v>
      </c>
      <c r="H38" s="12"/>
      <c r="I38" s="12">
        <v>241</v>
      </c>
      <c r="J38" s="16">
        <f>8094798+922546+3090886+4147622+380921308</f>
        <v>397177160</v>
      </c>
      <c r="K38" s="49">
        <v>91700886</v>
      </c>
      <c r="L38" s="98"/>
    </row>
    <row r="39" spans="1:12" x14ac:dyDescent="0.25">
      <c r="A39" s="111">
        <v>37</v>
      </c>
      <c r="B39" s="12">
        <v>4398</v>
      </c>
      <c r="C39" s="13" t="s">
        <v>77</v>
      </c>
      <c r="D39" s="14">
        <v>1083</v>
      </c>
      <c r="E39" s="15" t="s">
        <v>11</v>
      </c>
      <c r="F39" s="15" t="s">
        <v>78</v>
      </c>
      <c r="G39" s="15" t="s">
        <v>79</v>
      </c>
      <c r="H39" s="12"/>
      <c r="I39" s="12">
        <v>787</v>
      </c>
      <c r="J39" s="16">
        <f>3519565+145239828+5112000+150000+844000+320400+710400+1842321+529400+114846085+28980444+429000+198873192+8638407+10710525+1958722+6618735+250000+330479950+110000+708000+76900+71079326+34246722+390000+7598619+1289977+79841+81100+1313200+1236250+2444950</f>
        <v>980707859</v>
      </c>
      <c r="K39" s="49">
        <v>43751095</v>
      </c>
      <c r="L39" s="98"/>
    </row>
    <row r="40" spans="1:12" x14ac:dyDescent="0.25">
      <c r="A40" s="111">
        <v>38</v>
      </c>
      <c r="B40" s="12">
        <v>3000</v>
      </c>
      <c r="C40" s="13" t="s">
        <v>80</v>
      </c>
      <c r="D40" s="14">
        <v>2121</v>
      </c>
      <c r="E40" s="15" t="s">
        <v>81</v>
      </c>
      <c r="F40" s="15" t="s">
        <v>82</v>
      </c>
      <c r="G40" s="15" t="s">
        <v>83</v>
      </c>
      <c r="H40" s="12"/>
      <c r="I40" s="12">
        <v>352</v>
      </c>
      <c r="J40" s="16">
        <f>1+4363000+28000+574000+212000+42000+1+6456000+7845039+3191030+1916049+2772000+3427288+2194001+55000+99000+481000+92000+264700+2322835</f>
        <v>36334944</v>
      </c>
      <c r="K40" s="49">
        <v>246850</v>
      </c>
      <c r="L40" s="98"/>
    </row>
    <row r="41" spans="1:12" x14ac:dyDescent="0.25">
      <c r="A41" s="111">
        <v>39</v>
      </c>
      <c r="B41" s="12">
        <v>741</v>
      </c>
      <c r="C41" s="13" t="s">
        <v>84</v>
      </c>
      <c r="D41" s="14">
        <v>9707</v>
      </c>
      <c r="E41" s="15" t="s">
        <v>85</v>
      </c>
      <c r="F41" s="15" t="s">
        <v>86</v>
      </c>
      <c r="G41" s="15" t="s">
        <v>87</v>
      </c>
      <c r="H41" s="12"/>
      <c r="I41" s="12"/>
      <c r="J41" s="16">
        <f>2352000+77410+1008685+898140+7882816+50989970+518500+9165932+212800</f>
        <v>73106253</v>
      </c>
      <c r="K41" s="49">
        <v>44342349</v>
      </c>
      <c r="L41" s="98"/>
    </row>
    <row r="42" spans="1:12" x14ac:dyDescent="0.25">
      <c r="A42" s="111">
        <v>40</v>
      </c>
      <c r="B42" s="12">
        <v>1313</v>
      </c>
      <c r="C42" s="15" t="s">
        <v>88</v>
      </c>
      <c r="D42" s="14">
        <v>2025</v>
      </c>
      <c r="E42" s="15" t="s">
        <v>89</v>
      </c>
      <c r="F42" s="15" t="s">
        <v>90</v>
      </c>
      <c r="G42" s="15" t="s">
        <v>91</v>
      </c>
      <c r="H42" s="12"/>
      <c r="I42" s="12">
        <v>1313</v>
      </c>
      <c r="J42" s="16">
        <v>27177590</v>
      </c>
      <c r="K42" s="49">
        <v>597500</v>
      </c>
      <c r="L42" s="98"/>
    </row>
    <row r="43" spans="1:12" x14ac:dyDescent="0.25">
      <c r="A43" s="111">
        <v>41</v>
      </c>
      <c r="B43" s="12">
        <v>412</v>
      </c>
      <c r="C43" s="23" t="s">
        <v>92</v>
      </c>
      <c r="D43" s="14">
        <v>8173</v>
      </c>
      <c r="E43" s="15" t="s">
        <v>93</v>
      </c>
      <c r="F43" s="15" t="s">
        <v>94</v>
      </c>
      <c r="G43" s="15" t="s">
        <v>91</v>
      </c>
      <c r="H43" s="12"/>
      <c r="I43" s="12"/>
      <c r="J43" s="16">
        <v>28119247</v>
      </c>
      <c r="K43" s="49">
        <v>2030094</v>
      </c>
      <c r="L43" s="98"/>
    </row>
    <row r="44" spans="1:12" x14ac:dyDescent="0.25">
      <c r="A44" s="111">
        <v>42</v>
      </c>
      <c r="B44" s="12">
        <v>2183</v>
      </c>
      <c r="C44" s="13" t="s">
        <v>95</v>
      </c>
      <c r="D44" s="14">
        <v>1106</v>
      </c>
      <c r="E44" s="15" t="s">
        <v>11</v>
      </c>
      <c r="F44" s="15" t="s">
        <v>96</v>
      </c>
      <c r="G44" s="13" t="s">
        <v>97</v>
      </c>
      <c r="H44" s="12"/>
      <c r="I44" s="12"/>
      <c r="J44" s="16">
        <v>79152398</v>
      </c>
      <c r="K44" s="49">
        <v>11244036</v>
      </c>
      <c r="L44" s="98"/>
    </row>
    <row r="45" spans="1:12" x14ac:dyDescent="0.25">
      <c r="A45" s="111">
        <v>43</v>
      </c>
      <c r="B45" s="12">
        <v>721</v>
      </c>
      <c r="C45" s="13" t="s">
        <v>98</v>
      </c>
      <c r="D45" s="14">
        <v>1237</v>
      </c>
      <c r="E45" s="15" t="s">
        <v>11</v>
      </c>
      <c r="F45" s="15" t="s">
        <v>99</v>
      </c>
      <c r="G45" s="15" t="s">
        <v>67</v>
      </c>
      <c r="H45" s="12"/>
      <c r="I45" s="12">
        <v>721</v>
      </c>
      <c r="J45" s="16">
        <f>11154380+362000+1318588+10902152</f>
        <v>23737120</v>
      </c>
      <c r="K45" s="49">
        <v>558925</v>
      </c>
      <c r="L45" s="98"/>
    </row>
    <row r="46" spans="1:12" x14ac:dyDescent="0.25">
      <c r="A46" s="111">
        <v>44</v>
      </c>
      <c r="B46" s="18">
        <v>28</v>
      </c>
      <c r="C46" s="21" t="s">
        <v>100</v>
      </c>
      <c r="D46" s="20">
        <v>8230</v>
      </c>
      <c r="E46" s="21" t="s">
        <v>101</v>
      </c>
      <c r="F46" s="21" t="s">
        <v>102</v>
      </c>
      <c r="G46" s="15" t="s">
        <v>91</v>
      </c>
      <c r="H46" s="12"/>
      <c r="I46" s="12"/>
      <c r="J46" s="16">
        <v>396900</v>
      </c>
      <c r="K46" s="49">
        <v>262364</v>
      </c>
      <c r="L46" s="112"/>
    </row>
    <row r="47" spans="1:12" x14ac:dyDescent="0.25">
      <c r="A47" s="111">
        <v>45</v>
      </c>
      <c r="B47" s="12">
        <v>157</v>
      </c>
      <c r="C47" s="15" t="s">
        <v>103</v>
      </c>
      <c r="D47" s="14">
        <v>2890</v>
      </c>
      <c r="E47" s="15" t="s">
        <v>104</v>
      </c>
      <c r="F47" s="15" t="s">
        <v>105</v>
      </c>
      <c r="G47" s="15" t="s">
        <v>16</v>
      </c>
      <c r="H47" s="12"/>
      <c r="I47" s="12"/>
      <c r="J47" s="16">
        <f>1+339620+136956+6533000</f>
        <v>7009577</v>
      </c>
      <c r="K47" s="49">
        <v>3026999</v>
      </c>
      <c r="L47" s="112"/>
    </row>
    <row r="48" spans="1:12" x14ac:dyDescent="0.25">
      <c r="A48" s="111">
        <v>46</v>
      </c>
      <c r="B48" s="12">
        <v>6753</v>
      </c>
      <c r="C48" s="13" t="s">
        <v>106</v>
      </c>
      <c r="D48" s="14">
        <v>1097</v>
      </c>
      <c r="E48" s="15" t="s">
        <v>11</v>
      </c>
      <c r="F48" s="13" t="s">
        <v>107</v>
      </c>
      <c r="G48" s="15" t="s">
        <v>16</v>
      </c>
      <c r="H48" s="12"/>
      <c r="I48" s="12">
        <v>254</v>
      </c>
      <c r="J48" s="16">
        <f>874350+162500+1049566+3667375+3826692+846855976+493450+18210633</f>
        <v>875140542</v>
      </c>
      <c r="K48" s="49">
        <v>265053479</v>
      </c>
      <c r="L48" s="98"/>
    </row>
    <row r="49" spans="1:12" x14ac:dyDescent="0.25">
      <c r="A49" s="111">
        <v>47</v>
      </c>
      <c r="B49" s="12">
        <v>9109</v>
      </c>
      <c r="C49" s="13" t="s">
        <v>106</v>
      </c>
      <c r="D49" s="14">
        <v>1071</v>
      </c>
      <c r="E49" s="15" t="s">
        <v>11</v>
      </c>
      <c r="F49" s="15" t="s">
        <v>108</v>
      </c>
      <c r="G49" s="15" t="s">
        <v>31</v>
      </c>
      <c r="H49" s="12"/>
      <c r="I49" s="12">
        <v>285</v>
      </c>
      <c r="J49" s="16">
        <f>419035+242398106+10290095+39300+337765038</f>
        <v>590911574</v>
      </c>
      <c r="K49" s="49">
        <v>199340038</v>
      </c>
      <c r="L49" s="98"/>
    </row>
    <row r="50" spans="1:12" x14ac:dyDescent="0.25">
      <c r="A50" s="111">
        <v>48</v>
      </c>
      <c r="B50" s="12">
        <v>9913</v>
      </c>
      <c r="C50" s="13" t="s">
        <v>109</v>
      </c>
      <c r="D50" s="14">
        <v>1126</v>
      </c>
      <c r="E50" s="15" t="s">
        <v>11</v>
      </c>
      <c r="F50" s="15" t="s">
        <v>110</v>
      </c>
      <c r="G50" s="15" t="s">
        <v>16</v>
      </c>
      <c r="H50" s="12"/>
      <c r="I50" s="12">
        <v>175</v>
      </c>
      <c r="J50" s="16">
        <f>367546829+25954805+12102000+197319</f>
        <v>405800953</v>
      </c>
      <c r="K50" s="49">
        <f>SUM(39991332+150990893)</f>
        <v>190982225</v>
      </c>
      <c r="L50" s="98"/>
    </row>
    <row r="51" spans="1:12" x14ac:dyDescent="0.25">
      <c r="A51" s="111">
        <v>49</v>
      </c>
      <c r="B51" s="12">
        <v>5481</v>
      </c>
      <c r="C51" s="13" t="s">
        <v>111</v>
      </c>
      <c r="D51" s="14">
        <v>1126</v>
      </c>
      <c r="E51" s="15" t="s">
        <v>11</v>
      </c>
      <c r="F51" s="15" t="s">
        <v>112</v>
      </c>
      <c r="G51" s="15" t="s">
        <v>16</v>
      </c>
      <c r="H51" s="12"/>
      <c r="I51" s="12"/>
      <c r="J51" s="16">
        <f>349911977+290000+390400</f>
        <v>350592377</v>
      </c>
      <c r="K51" s="49">
        <v>23244434</v>
      </c>
      <c r="L51" s="98"/>
    </row>
    <row r="52" spans="1:12" x14ac:dyDescent="0.25">
      <c r="A52" s="111">
        <v>50</v>
      </c>
      <c r="B52" s="12">
        <v>991</v>
      </c>
      <c r="C52" s="13" t="s">
        <v>113</v>
      </c>
      <c r="D52" s="14">
        <v>1126</v>
      </c>
      <c r="E52" s="15" t="s">
        <v>11</v>
      </c>
      <c r="F52" s="15" t="s">
        <v>114</v>
      </c>
      <c r="G52" s="15" t="s">
        <v>16</v>
      </c>
      <c r="H52" s="12">
        <v>991</v>
      </c>
      <c r="I52" s="12"/>
      <c r="J52" s="49">
        <v>86815439</v>
      </c>
      <c r="K52" s="49">
        <v>21640112</v>
      </c>
      <c r="L52" s="98"/>
    </row>
    <row r="53" spans="1:12" x14ac:dyDescent="0.25">
      <c r="A53" s="111">
        <v>51</v>
      </c>
      <c r="B53" s="17">
        <v>11063</v>
      </c>
      <c r="C53" s="13" t="s">
        <v>115</v>
      </c>
      <c r="D53" s="14">
        <v>1126</v>
      </c>
      <c r="E53" s="15" t="s">
        <v>11</v>
      </c>
      <c r="F53" s="15" t="s">
        <v>116</v>
      </c>
      <c r="G53" s="15" t="s">
        <v>16</v>
      </c>
      <c r="H53" s="17">
        <v>11063</v>
      </c>
      <c r="I53" s="12"/>
      <c r="J53" s="49">
        <v>22524230</v>
      </c>
      <c r="K53" s="117">
        <v>49982016</v>
      </c>
      <c r="L53" s="118"/>
    </row>
    <row r="54" spans="1:12" x14ac:dyDescent="0.25">
      <c r="A54" s="111">
        <v>52</v>
      </c>
      <c r="B54" s="18">
        <v>40</v>
      </c>
      <c r="C54" s="19" t="s">
        <v>117</v>
      </c>
      <c r="D54" s="20">
        <v>1147</v>
      </c>
      <c r="E54" s="21" t="s">
        <v>11</v>
      </c>
      <c r="F54" s="19" t="s">
        <v>118</v>
      </c>
      <c r="G54" s="21" t="s">
        <v>28</v>
      </c>
      <c r="H54" s="18"/>
      <c r="I54" s="12"/>
      <c r="J54" s="16">
        <v>2607807</v>
      </c>
      <c r="K54" s="49">
        <v>534999</v>
      </c>
      <c r="L54" s="112"/>
    </row>
    <row r="55" spans="1:12" x14ac:dyDescent="0.25">
      <c r="A55" s="111">
        <v>53</v>
      </c>
      <c r="B55" s="18">
        <v>40</v>
      </c>
      <c r="C55" s="19" t="s">
        <v>117</v>
      </c>
      <c r="D55" s="20">
        <v>1147</v>
      </c>
      <c r="E55" s="21" t="s">
        <v>11</v>
      </c>
      <c r="F55" s="19" t="s">
        <v>119</v>
      </c>
      <c r="G55" s="21" t="s">
        <v>28</v>
      </c>
      <c r="H55" s="18"/>
      <c r="I55" s="12"/>
      <c r="J55" s="16">
        <v>2373807</v>
      </c>
      <c r="K55" s="49">
        <v>488013</v>
      </c>
      <c r="L55" s="112"/>
    </row>
    <row r="56" spans="1:12" x14ac:dyDescent="0.25">
      <c r="A56" s="111">
        <v>54</v>
      </c>
      <c r="B56" s="18">
        <v>40</v>
      </c>
      <c r="C56" s="19" t="s">
        <v>117</v>
      </c>
      <c r="D56" s="20">
        <v>1147</v>
      </c>
      <c r="E56" s="21" t="s">
        <v>11</v>
      </c>
      <c r="F56" s="19" t="s">
        <v>120</v>
      </c>
      <c r="G56" s="21" t="s">
        <v>28</v>
      </c>
      <c r="H56" s="18"/>
      <c r="I56" s="12"/>
      <c r="J56" s="16">
        <v>2603807</v>
      </c>
      <c r="K56" s="49">
        <v>469007</v>
      </c>
      <c r="L56" s="112"/>
    </row>
    <row r="57" spans="1:12" x14ac:dyDescent="0.25">
      <c r="A57" s="111">
        <v>55</v>
      </c>
      <c r="B57" s="29"/>
      <c r="C57" s="21" t="s">
        <v>843</v>
      </c>
      <c r="D57" s="20">
        <v>1399</v>
      </c>
      <c r="E57" s="21" t="s">
        <v>11</v>
      </c>
      <c r="F57" s="21" t="s">
        <v>121</v>
      </c>
      <c r="G57" s="21" t="s">
        <v>16</v>
      </c>
      <c r="H57" s="12"/>
      <c r="I57" s="12"/>
      <c r="J57" s="16">
        <v>0</v>
      </c>
      <c r="K57" s="49">
        <v>13385317</v>
      </c>
      <c r="L57" s="112"/>
    </row>
    <row r="58" spans="1:12" x14ac:dyDescent="0.25">
      <c r="A58" s="111">
        <v>56</v>
      </c>
      <c r="B58" s="29"/>
      <c r="C58" s="21" t="s">
        <v>122</v>
      </c>
      <c r="D58" s="20">
        <v>1143</v>
      </c>
      <c r="E58" s="21" t="s">
        <v>11</v>
      </c>
      <c r="F58" s="21" t="s">
        <v>123</v>
      </c>
      <c r="G58" s="21" t="s">
        <v>16</v>
      </c>
      <c r="H58" s="12"/>
      <c r="I58" s="12"/>
      <c r="J58" s="16">
        <v>0</v>
      </c>
      <c r="K58" s="49">
        <v>3859854</v>
      </c>
      <c r="L58" s="112"/>
    </row>
    <row r="59" spans="1:12" x14ac:dyDescent="0.25">
      <c r="A59" s="111">
        <v>57</v>
      </c>
      <c r="B59" s="30"/>
      <c r="C59" s="31" t="s">
        <v>844</v>
      </c>
      <c r="D59" s="32"/>
      <c r="E59" s="33" t="s">
        <v>11</v>
      </c>
      <c r="F59" s="33" t="s">
        <v>827</v>
      </c>
      <c r="G59" s="34" t="s">
        <v>124</v>
      </c>
      <c r="H59" s="30">
        <v>195</v>
      </c>
      <c r="I59" s="17"/>
      <c r="J59" s="35">
        <v>1168766</v>
      </c>
      <c r="K59" s="53">
        <v>500056</v>
      </c>
      <c r="L59" s="119"/>
    </row>
    <row r="60" spans="1:12" s="5" customFormat="1" x14ac:dyDescent="0.25">
      <c r="A60" s="111">
        <v>58</v>
      </c>
      <c r="B60" s="30"/>
      <c r="C60" s="31" t="s">
        <v>844</v>
      </c>
      <c r="D60" s="32"/>
      <c r="E60" s="33" t="s">
        <v>11</v>
      </c>
      <c r="F60" s="33" t="s">
        <v>839</v>
      </c>
      <c r="G60" s="34"/>
      <c r="H60" s="30"/>
      <c r="I60" s="17"/>
      <c r="J60" s="35">
        <v>0</v>
      </c>
      <c r="K60" s="53">
        <v>848930</v>
      </c>
      <c r="L60" s="119"/>
    </row>
    <row r="61" spans="1:12" s="5" customFormat="1" x14ac:dyDescent="0.25">
      <c r="A61" s="111">
        <v>59</v>
      </c>
      <c r="B61" s="30"/>
      <c r="C61" s="31" t="s">
        <v>844</v>
      </c>
      <c r="D61" s="32"/>
      <c r="E61" s="33" t="s">
        <v>11</v>
      </c>
      <c r="F61" s="33" t="s">
        <v>828</v>
      </c>
      <c r="G61" s="34"/>
      <c r="H61" s="30"/>
      <c r="I61" s="17"/>
      <c r="J61" s="35">
        <v>2738297</v>
      </c>
      <c r="K61" s="53">
        <v>1925377</v>
      </c>
      <c r="L61" s="119"/>
    </row>
    <row r="62" spans="1:12" s="5" customFormat="1" x14ac:dyDescent="0.25">
      <c r="A62" s="111">
        <v>60</v>
      </c>
      <c r="B62" s="30"/>
      <c r="C62" s="31" t="s">
        <v>845</v>
      </c>
      <c r="D62" s="32"/>
      <c r="E62" s="33" t="s">
        <v>11</v>
      </c>
      <c r="F62" s="33" t="s">
        <v>829</v>
      </c>
      <c r="G62" s="34"/>
      <c r="H62" s="30"/>
      <c r="I62" s="17"/>
      <c r="J62" s="35">
        <v>0</v>
      </c>
      <c r="K62" s="53">
        <v>6890206</v>
      </c>
      <c r="L62" s="119"/>
    </row>
    <row r="63" spans="1:12" x14ac:dyDescent="0.25">
      <c r="A63" s="111">
        <v>61</v>
      </c>
      <c r="B63" s="36"/>
      <c r="C63" s="15" t="s">
        <v>846</v>
      </c>
      <c r="D63" s="14"/>
      <c r="E63" s="33" t="s">
        <v>11</v>
      </c>
      <c r="F63" s="15" t="s">
        <v>820</v>
      </c>
      <c r="G63" s="15"/>
      <c r="H63" s="36"/>
      <c r="I63" s="36"/>
      <c r="J63" s="16">
        <v>195605</v>
      </c>
      <c r="K63" s="49">
        <v>28678429</v>
      </c>
      <c r="L63" s="115"/>
    </row>
    <row r="64" spans="1:12" x14ac:dyDescent="0.25">
      <c r="A64" s="111">
        <v>62</v>
      </c>
      <c r="B64" s="36"/>
      <c r="C64" s="15" t="s">
        <v>841</v>
      </c>
      <c r="D64" s="14"/>
      <c r="E64" s="15" t="s">
        <v>125</v>
      </c>
      <c r="F64" s="15" t="s">
        <v>840</v>
      </c>
      <c r="G64" s="15"/>
      <c r="H64" s="36"/>
      <c r="I64" s="36"/>
      <c r="J64" s="16">
        <f>637000+4617000</f>
        <v>5254000</v>
      </c>
      <c r="K64" s="49">
        <v>0</v>
      </c>
      <c r="L64" s="115"/>
    </row>
    <row r="65" spans="1:13" s="5" customFormat="1" x14ac:dyDescent="0.25">
      <c r="A65" s="111">
        <v>63</v>
      </c>
      <c r="B65" s="36"/>
      <c r="C65" s="15" t="s">
        <v>814</v>
      </c>
      <c r="D65" s="14"/>
      <c r="E65" s="33" t="s">
        <v>11</v>
      </c>
      <c r="F65" s="15" t="s">
        <v>837</v>
      </c>
      <c r="G65" s="15"/>
      <c r="H65" s="36"/>
      <c r="I65" s="36"/>
      <c r="J65" s="16">
        <f>295807774+521569352+2887000+8705759+1097500+2270778</f>
        <v>832338163</v>
      </c>
      <c r="K65" s="49">
        <v>93718443</v>
      </c>
      <c r="L65" s="115"/>
    </row>
    <row r="66" spans="1:13" s="5" customFormat="1" x14ac:dyDescent="0.25">
      <c r="A66" s="111">
        <v>64</v>
      </c>
      <c r="B66" s="36"/>
      <c r="C66" s="15" t="s">
        <v>808</v>
      </c>
      <c r="D66" s="14"/>
      <c r="E66" s="15" t="s">
        <v>830</v>
      </c>
      <c r="F66" s="15"/>
      <c r="G66" s="15"/>
      <c r="H66" s="36"/>
      <c r="I66" s="36"/>
      <c r="J66" s="16">
        <v>1198446</v>
      </c>
      <c r="K66" s="49">
        <v>4165230</v>
      </c>
      <c r="L66" s="115"/>
    </row>
    <row r="67" spans="1:13" s="5" customFormat="1" x14ac:dyDescent="0.25">
      <c r="A67" s="111">
        <v>65</v>
      </c>
      <c r="B67" s="36"/>
      <c r="C67" s="15" t="s">
        <v>815</v>
      </c>
      <c r="D67" s="14"/>
      <c r="E67" s="15" t="s">
        <v>831</v>
      </c>
      <c r="F67" s="15"/>
      <c r="G67" s="15"/>
      <c r="H67" s="36"/>
      <c r="I67" s="36"/>
      <c r="J67" s="16">
        <v>0</v>
      </c>
      <c r="K67" s="49">
        <v>6063682</v>
      </c>
      <c r="L67" s="115"/>
    </row>
    <row r="68" spans="1:13" s="5" customFormat="1" x14ac:dyDescent="0.25">
      <c r="A68" s="111">
        <v>66</v>
      </c>
      <c r="B68" s="46"/>
      <c r="C68" s="47" t="s">
        <v>816</v>
      </c>
      <c r="D68" s="48"/>
      <c r="E68" s="47" t="s">
        <v>832</v>
      </c>
      <c r="F68" s="47"/>
      <c r="G68" s="47"/>
      <c r="H68" s="46"/>
      <c r="I68" s="46"/>
      <c r="J68" s="35">
        <v>0</v>
      </c>
      <c r="K68" s="53">
        <v>4458982</v>
      </c>
      <c r="L68" s="120"/>
    </row>
    <row r="69" spans="1:13" s="5" customFormat="1" x14ac:dyDescent="0.25">
      <c r="A69" s="111">
        <v>67</v>
      </c>
      <c r="B69" s="36"/>
      <c r="C69" s="13" t="s">
        <v>131</v>
      </c>
      <c r="D69" s="14"/>
      <c r="E69" s="15" t="s">
        <v>85</v>
      </c>
      <c r="F69" s="15" t="s">
        <v>809</v>
      </c>
      <c r="G69" s="15"/>
      <c r="H69" s="36"/>
      <c r="I69" s="36"/>
      <c r="J69" s="16">
        <f>(729819179+5849200)</f>
        <v>735668379</v>
      </c>
      <c r="K69" s="49">
        <f>(29636841+1708532+44047585+12131148)</f>
        <v>87524106</v>
      </c>
      <c r="L69" s="115"/>
    </row>
    <row r="70" spans="1:13" s="5" customFormat="1" x14ac:dyDescent="0.25">
      <c r="A70" s="111">
        <v>68</v>
      </c>
      <c r="B70" s="36"/>
      <c r="C70" s="13" t="s">
        <v>131</v>
      </c>
      <c r="D70" s="14"/>
      <c r="E70" s="15" t="s">
        <v>85</v>
      </c>
      <c r="F70" s="15" t="s">
        <v>810</v>
      </c>
      <c r="G70" s="15"/>
      <c r="H70" s="36"/>
      <c r="I70" s="36"/>
      <c r="J70" s="16">
        <v>2172383572</v>
      </c>
      <c r="K70" s="49">
        <f>(1147315403+39615869+7310000+281117168+25645885)</f>
        <v>1501004325</v>
      </c>
      <c r="L70" s="97">
        <v>10000000</v>
      </c>
    </row>
    <row r="71" spans="1:13" s="5" customFormat="1" x14ac:dyDescent="0.25">
      <c r="A71" s="111">
        <v>69</v>
      </c>
      <c r="B71" s="36"/>
      <c r="C71" s="13" t="s">
        <v>131</v>
      </c>
      <c r="D71" s="14"/>
      <c r="E71" s="15" t="s">
        <v>85</v>
      </c>
      <c r="F71" s="15" t="s">
        <v>811</v>
      </c>
      <c r="G71" s="37"/>
      <c r="H71" s="38"/>
      <c r="I71" s="38"/>
      <c r="J71" s="16">
        <v>0</v>
      </c>
      <c r="K71" s="49">
        <f>(258151+4+2125085+175507)</f>
        <v>2558747</v>
      </c>
      <c r="L71" s="115"/>
    </row>
    <row r="72" spans="1:13" s="5" customFormat="1" x14ac:dyDescent="0.25">
      <c r="A72" s="111">
        <v>70</v>
      </c>
      <c r="B72" s="36"/>
      <c r="C72" s="13" t="s">
        <v>131</v>
      </c>
      <c r="D72" s="14"/>
      <c r="E72" s="15" t="s">
        <v>85</v>
      </c>
      <c r="F72" s="15" t="s">
        <v>812</v>
      </c>
      <c r="G72" s="37"/>
      <c r="H72" s="38"/>
      <c r="I72" s="38"/>
      <c r="J72" s="16">
        <v>0</v>
      </c>
      <c r="K72" s="49">
        <f>(1922275+41745+1790496+472925)</f>
        <v>4227441</v>
      </c>
      <c r="L72" s="115"/>
    </row>
    <row r="73" spans="1:13" s="5" customFormat="1" ht="15.75" thickBot="1" x14ac:dyDescent="0.3">
      <c r="A73" s="111">
        <v>71</v>
      </c>
      <c r="B73" s="46"/>
      <c r="C73" s="57" t="s">
        <v>131</v>
      </c>
      <c r="D73" s="48"/>
      <c r="E73" s="47" t="s">
        <v>85</v>
      </c>
      <c r="F73" s="47" t="s">
        <v>813</v>
      </c>
      <c r="G73" s="37"/>
      <c r="H73" s="38"/>
      <c r="I73" s="38"/>
      <c r="J73" s="35">
        <v>0</v>
      </c>
      <c r="K73" s="53">
        <f>(1+164988+2426077)</f>
        <v>2591066</v>
      </c>
      <c r="L73" s="120"/>
    </row>
    <row r="74" spans="1:13" ht="15.75" thickBot="1" x14ac:dyDescent="0.3">
      <c r="A74" s="130"/>
      <c r="B74" s="60" t="s">
        <v>130</v>
      </c>
      <c r="C74" s="66" t="s">
        <v>833</v>
      </c>
      <c r="D74" s="61"/>
      <c r="E74" s="58"/>
      <c r="F74" s="58"/>
      <c r="G74" s="58"/>
      <c r="H74" s="59" t="s">
        <v>130</v>
      </c>
      <c r="I74" s="62" t="s">
        <v>130</v>
      </c>
      <c r="J74" s="63">
        <f>SUM(J4:J73)</f>
        <v>54454218821</v>
      </c>
      <c r="K74" s="65">
        <f>SUM(K4:K73)</f>
        <v>18027305363</v>
      </c>
      <c r="L74" s="64">
        <f>SUM(L4:L73)</f>
        <v>206950001</v>
      </c>
    </row>
    <row r="75" spans="1:13" s="5" customFormat="1" x14ac:dyDescent="0.25">
      <c r="A75" s="40"/>
      <c r="B75" s="38"/>
      <c r="C75" s="107"/>
      <c r="D75" s="108"/>
      <c r="E75" s="37"/>
      <c r="F75" s="37"/>
      <c r="G75" s="37"/>
      <c r="H75" s="38"/>
      <c r="I75" s="38"/>
      <c r="J75" s="43"/>
      <c r="K75" s="55"/>
      <c r="L75" s="43"/>
    </row>
    <row r="76" spans="1:13" s="1" customFormat="1" x14ac:dyDescent="0.25">
      <c r="A76" s="40"/>
      <c r="B76" s="42"/>
      <c r="C76" s="42"/>
      <c r="D76" s="42"/>
      <c r="E76" s="42"/>
      <c r="F76" s="42"/>
      <c r="G76" s="42"/>
      <c r="H76" s="42"/>
      <c r="I76" s="42"/>
      <c r="J76" s="43"/>
      <c r="K76" s="55"/>
      <c r="L76" s="43"/>
      <c r="M76" s="102"/>
    </row>
    <row r="77" spans="1:13" s="1" customFormat="1" ht="15.75" thickBot="1" x14ac:dyDescent="0.3">
      <c r="A77" s="101" t="s">
        <v>835</v>
      </c>
      <c r="B77" s="42"/>
      <c r="C77" s="42"/>
      <c r="D77" s="42"/>
      <c r="E77" s="42"/>
      <c r="F77" s="42"/>
      <c r="G77" s="42"/>
      <c r="H77" s="42"/>
      <c r="I77" s="42"/>
      <c r="J77" s="43"/>
      <c r="K77" s="55"/>
      <c r="L77" s="43"/>
    </row>
    <row r="78" spans="1:13" s="1" customFormat="1" x14ac:dyDescent="0.25">
      <c r="A78" s="11"/>
      <c r="B78" s="88">
        <v>11993</v>
      </c>
      <c r="C78" s="89" t="s">
        <v>32</v>
      </c>
      <c r="D78" s="90">
        <v>1088</v>
      </c>
      <c r="E78" s="91" t="s">
        <v>11</v>
      </c>
      <c r="F78" s="91" t="s">
        <v>35</v>
      </c>
      <c r="G78" s="91" t="s">
        <v>16</v>
      </c>
      <c r="H78" s="92"/>
      <c r="I78" s="92">
        <v>128</v>
      </c>
      <c r="J78" s="93">
        <v>1961791017</v>
      </c>
      <c r="K78" s="94">
        <f>SUM(47474682+398966634)</f>
        <v>446441316</v>
      </c>
      <c r="L78" s="95"/>
    </row>
    <row r="79" spans="1:13" x14ac:dyDescent="0.25">
      <c r="A79" s="11"/>
      <c r="B79" s="96">
        <v>1243</v>
      </c>
      <c r="C79" s="15" t="s">
        <v>43</v>
      </c>
      <c r="D79" s="14">
        <v>1088</v>
      </c>
      <c r="E79" s="15" t="s">
        <v>11</v>
      </c>
      <c r="F79" s="15" t="s">
        <v>35</v>
      </c>
      <c r="G79" s="15" t="s">
        <v>16</v>
      </c>
      <c r="H79" s="12"/>
      <c r="I79" s="12"/>
      <c r="J79" s="16">
        <v>24117243</v>
      </c>
      <c r="K79" s="49">
        <v>22401990</v>
      </c>
      <c r="L79" s="97"/>
    </row>
    <row r="80" spans="1:13" x14ac:dyDescent="0.25">
      <c r="A80" s="11"/>
      <c r="B80" s="96">
        <v>1166</v>
      </c>
      <c r="C80" s="15" t="s">
        <v>44</v>
      </c>
      <c r="D80" s="14">
        <v>1088</v>
      </c>
      <c r="E80" s="15" t="s">
        <v>11</v>
      </c>
      <c r="F80" s="15" t="s">
        <v>35</v>
      </c>
      <c r="G80" s="15" t="s">
        <v>16</v>
      </c>
      <c r="H80" s="12"/>
      <c r="I80" s="12"/>
      <c r="J80" s="16">
        <v>15891416</v>
      </c>
      <c r="K80" s="49">
        <v>16521413</v>
      </c>
      <c r="L80" s="98"/>
    </row>
    <row r="81" spans="1:12" x14ac:dyDescent="0.25">
      <c r="A81" s="11"/>
      <c r="B81" s="99">
        <v>4312</v>
      </c>
      <c r="C81" s="15" t="s">
        <v>32</v>
      </c>
      <c r="D81" s="14">
        <v>1088</v>
      </c>
      <c r="E81" s="15" t="s">
        <v>11</v>
      </c>
      <c r="F81" s="15" t="s">
        <v>38</v>
      </c>
      <c r="G81" s="15" t="s">
        <v>16</v>
      </c>
      <c r="H81" s="12"/>
      <c r="I81" s="12">
        <v>40</v>
      </c>
      <c r="J81" s="16">
        <v>653486334</v>
      </c>
      <c r="K81" s="49">
        <v>77437759</v>
      </c>
      <c r="L81" s="98"/>
    </row>
    <row r="82" spans="1:12" x14ac:dyDescent="0.25">
      <c r="A82" s="11"/>
      <c r="B82" s="96">
        <v>4444</v>
      </c>
      <c r="C82" s="15" t="s">
        <v>32</v>
      </c>
      <c r="D82" s="14">
        <v>1088</v>
      </c>
      <c r="E82" s="15" t="s">
        <v>11</v>
      </c>
      <c r="F82" s="15" t="s">
        <v>42</v>
      </c>
      <c r="G82" s="15" t="s">
        <v>16</v>
      </c>
      <c r="H82" s="12"/>
      <c r="I82" s="12"/>
      <c r="J82" s="16">
        <v>145683200</v>
      </c>
      <c r="K82" s="49">
        <v>35369246</v>
      </c>
      <c r="L82" s="97"/>
    </row>
    <row r="83" spans="1:12" s="5" customFormat="1" x14ac:dyDescent="0.25">
      <c r="A83" s="24"/>
      <c r="B83" s="99">
        <v>9439</v>
      </c>
      <c r="C83" s="21" t="s">
        <v>32</v>
      </c>
      <c r="D83" s="25">
        <v>1088</v>
      </c>
      <c r="E83" s="26" t="s">
        <v>11</v>
      </c>
      <c r="F83" s="26" t="s">
        <v>49</v>
      </c>
      <c r="G83" s="26" t="s">
        <v>16</v>
      </c>
      <c r="H83" s="12"/>
      <c r="I83" s="12"/>
      <c r="J83" s="16">
        <v>144588589</v>
      </c>
      <c r="K83" s="49">
        <v>179731621</v>
      </c>
      <c r="L83" s="97">
        <v>3000000</v>
      </c>
    </row>
    <row r="84" spans="1:12" s="5" customFormat="1" ht="15.75" thickBot="1" x14ac:dyDescent="0.3">
      <c r="A84" s="11"/>
      <c r="B84" s="100"/>
      <c r="C84" s="13" t="s">
        <v>131</v>
      </c>
      <c r="D84" s="14"/>
      <c r="E84" s="15" t="s">
        <v>85</v>
      </c>
      <c r="F84" s="15" t="s">
        <v>810</v>
      </c>
      <c r="G84" s="15"/>
      <c r="H84" s="36"/>
      <c r="I84" s="36"/>
      <c r="J84" s="16">
        <f>(1343200+2171040372)</f>
        <v>2172383572</v>
      </c>
      <c r="K84" s="49">
        <f>(1147315403+39615869+7310000+281117168+25645885)</f>
        <v>1501004325</v>
      </c>
      <c r="L84" s="97">
        <v>10000000</v>
      </c>
    </row>
    <row r="85" spans="1:12" s="5" customFormat="1" ht="15.75" thickBot="1" x14ac:dyDescent="0.3">
      <c r="A85" s="24"/>
      <c r="B85" s="60" t="s">
        <v>130</v>
      </c>
      <c r="C85" s="66" t="s">
        <v>836</v>
      </c>
      <c r="D85" s="61"/>
      <c r="E85" s="58"/>
      <c r="F85" s="58"/>
      <c r="G85" s="58"/>
      <c r="H85" s="59" t="s">
        <v>130</v>
      </c>
      <c r="I85" s="62" t="s">
        <v>130</v>
      </c>
      <c r="J85" s="63">
        <f>SUM(J78:J84)</f>
        <v>5117941371</v>
      </c>
      <c r="K85" s="65">
        <f>SUM(K78:K84)</f>
        <v>2278907670</v>
      </c>
      <c r="L85" s="64">
        <f>SUM(L83:L84)</f>
        <v>13000000</v>
      </c>
    </row>
    <row r="86" spans="1:12" s="5" customFormat="1" x14ac:dyDescent="0.25">
      <c r="A86" s="24"/>
      <c r="B86" s="84"/>
      <c r="C86" s="85"/>
      <c r="D86" s="86"/>
      <c r="E86" s="87"/>
      <c r="F86" s="87"/>
      <c r="G86" s="87"/>
      <c r="H86" s="83"/>
      <c r="I86" s="83"/>
      <c r="J86" s="41"/>
      <c r="K86" s="54"/>
      <c r="L86" s="41"/>
    </row>
    <row r="87" spans="1:12" s="5" customFormat="1" x14ac:dyDescent="0.25">
      <c r="A87" s="39"/>
      <c r="B87" s="44"/>
      <c r="C87" s="45"/>
      <c r="D87" s="45"/>
      <c r="E87" s="11"/>
      <c r="F87" s="11"/>
      <c r="G87" s="11"/>
      <c r="H87" s="11"/>
      <c r="I87" s="11"/>
      <c r="J87" s="11"/>
      <c r="K87" s="56"/>
      <c r="L87" s="11"/>
    </row>
    <row r="88" spans="1:12" x14ac:dyDescent="0.25">
      <c r="A88" s="67" t="s">
        <v>126</v>
      </c>
      <c r="B88" s="68"/>
      <c r="C88" s="69"/>
      <c r="D88" s="70"/>
      <c r="E88" s="71"/>
      <c r="F88" s="5"/>
      <c r="G88" s="5"/>
      <c r="H88" s="5"/>
      <c r="I88" s="5"/>
      <c r="J88" s="5"/>
      <c r="K88" s="5"/>
      <c r="L88" s="5"/>
    </row>
    <row r="89" spans="1:12" x14ac:dyDescent="0.25">
      <c r="A89" s="69" t="s">
        <v>127</v>
      </c>
      <c r="B89" s="72"/>
      <c r="C89" s="72"/>
      <c r="D89" s="72"/>
      <c r="E89" s="73"/>
      <c r="F89" s="74"/>
      <c r="G89" s="74"/>
      <c r="H89" s="74"/>
      <c r="I89" s="74"/>
      <c r="J89" s="74"/>
      <c r="K89" s="74"/>
      <c r="L89" s="74"/>
    </row>
    <row r="90" spans="1:12" x14ac:dyDescent="0.25">
      <c r="A90" s="69" t="s">
        <v>128</v>
      </c>
      <c r="B90" s="68"/>
      <c r="C90" s="75"/>
      <c r="D90" s="70"/>
      <c r="E90" s="71"/>
      <c r="F90" s="5"/>
      <c r="G90" s="5"/>
      <c r="H90" s="5"/>
      <c r="I90" s="5"/>
      <c r="J90" s="5"/>
      <c r="K90" s="5"/>
      <c r="L90" s="5"/>
    </row>
    <row r="91" spans="1:12" x14ac:dyDescent="0.25">
      <c r="A91" s="69" t="s">
        <v>834</v>
      </c>
      <c r="B91" s="68"/>
      <c r="C91" s="76"/>
      <c r="D91" s="71"/>
      <c r="E91" s="71"/>
      <c r="F91" s="5"/>
      <c r="G91" s="5"/>
      <c r="H91" s="5"/>
      <c r="I91" s="5"/>
      <c r="J91" s="5"/>
      <c r="K91" s="5"/>
      <c r="L91" s="5"/>
    </row>
    <row r="92" spans="1:12" x14ac:dyDescent="0.25">
      <c r="A92" s="69"/>
      <c r="B92" s="68"/>
      <c r="C92" s="76"/>
      <c r="D92" s="71"/>
      <c r="E92" s="71"/>
      <c r="F92" s="5"/>
      <c r="G92" s="5"/>
      <c r="H92" s="5"/>
      <c r="I92" s="5"/>
      <c r="J92" s="5"/>
      <c r="K92" s="5"/>
      <c r="L92" s="5"/>
    </row>
    <row r="93" spans="1:12" x14ac:dyDescent="0.25">
      <c r="A93" s="69"/>
      <c r="B93" s="68"/>
      <c r="C93" s="76"/>
      <c r="D93" s="71"/>
      <c r="E93" s="71"/>
      <c r="F93" s="5"/>
      <c r="G93" s="5"/>
      <c r="H93" s="5"/>
      <c r="I93" s="5"/>
      <c r="J93" s="5"/>
      <c r="K93" s="5"/>
      <c r="L93" s="5"/>
    </row>
    <row r="94" spans="1:12" x14ac:dyDescent="0.25">
      <c r="A94" s="77"/>
      <c r="B94" s="77"/>
      <c r="C94" s="78"/>
      <c r="D94" s="79"/>
      <c r="E94" s="79"/>
      <c r="F94" s="79"/>
      <c r="G94" s="79"/>
      <c r="H94" s="79"/>
      <c r="I94" s="79"/>
      <c r="J94" s="79"/>
      <c r="K94" s="80"/>
      <c r="L94" s="81"/>
    </row>
    <row r="95" spans="1:12" x14ac:dyDescent="0.25">
      <c r="A95" s="82" t="s">
        <v>842</v>
      </c>
      <c r="B95" s="77"/>
      <c r="C95" s="78"/>
      <c r="D95" s="79"/>
      <c r="E95" s="79"/>
      <c r="F95" s="79"/>
      <c r="G95" s="79"/>
      <c r="H95" s="79"/>
      <c r="I95" s="79"/>
      <c r="J95" s="79"/>
      <c r="K95" s="80" t="s">
        <v>129</v>
      </c>
      <c r="L95" s="81"/>
    </row>
  </sheetData>
  <mergeCells count="9">
    <mergeCell ref="C1:C2"/>
    <mergeCell ref="B1:B2"/>
    <mergeCell ref="J1:K1"/>
    <mergeCell ref="D1:D2"/>
    <mergeCell ref="E1:E2"/>
    <mergeCell ref="F1:F2"/>
    <mergeCell ref="G1:G2"/>
    <mergeCell ref="H1:H2"/>
    <mergeCell ref="I1:I2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r:id="rId1"/>
  <headerFooter>
    <oddHeader>&amp;L&amp;"-,Félkövér"Eötvös Loránd Tudományegyetem&amp;C&amp;"-,Félkövér"2017.03.31.-i központi nyilvántartás adatai alapján&amp;R1. sz. melléklet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6"/>
  <sheetViews>
    <sheetView topLeftCell="F1" workbookViewId="0">
      <selection activeCell="G146" sqref="G146"/>
    </sheetView>
  </sheetViews>
  <sheetFormatPr defaultRowHeight="15" x14ac:dyDescent="0.25"/>
  <cols>
    <col min="1" max="5" width="0" hidden="1" customWidth="1"/>
    <col min="6" max="6" width="33.5703125" customWidth="1"/>
    <col min="7" max="7" width="59.42578125" style="2" customWidth="1"/>
    <col min="8" max="9" width="13" style="2" customWidth="1"/>
    <col min="10" max="10" width="9.7109375" style="2" customWidth="1"/>
    <col min="11" max="11" width="15.7109375" style="3" customWidth="1"/>
    <col min="12" max="14" width="9.140625" customWidth="1"/>
  </cols>
  <sheetData>
    <row r="1" spans="1:14" x14ac:dyDescent="0.25">
      <c r="H1" s="2" t="s">
        <v>818</v>
      </c>
      <c r="K1" s="3" t="s">
        <v>817</v>
      </c>
    </row>
    <row r="2" spans="1:14" x14ac:dyDescent="0.25">
      <c r="A2" s="5"/>
      <c r="B2" s="5" t="s">
        <v>132</v>
      </c>
      <c r="C2" s="5" t="s">
        <v>133</v>
      </c>
      <c r="D2" s="5" t="s">
        <v>134</v>
      </c>
      <c r="E2" s="5"/>
      <c r="F2" s="5"/>
      <c r="G2" s="2" t="s">
        <v>141</v>
      </c>
      <c r="H2" s="2" t="s">
        <v>130</v>
      </c>
      <c r="K2" s="4">
        <v>348106</v>
      </c>
      <c r="L2" s="5" t="s">
        <v>137</v>
      </c>
      <c r="M2" s="5" t="s">
        <v>138</v>
      </c>
      <c r="N2" s="5" t="s">
        <v>139</v>
      </c>
    </row>
    <row r="3" spans="1:14" x14ac:dyDescent="0.25">
      <c r="G3" s="2" t="s">
        <v>141</v>
      </c>
      <c r="K3" s="4">
        <v>201206271</v>
      </c>
    </row>
    <row r="4" spans="1:14" x14ac:dyDescent="0.25">
      <c r="A4" s="5"/>
      <c r="B4" s="5">
        <v>20000027</v>
      </c>
      <c r="C4" s="5" t="s">
        <v>140</v>
      </c>
      <c r="D4" s="6">
        <v>36341</v>
      </c>
      <c r="E4" s="5"/>
      <c r="F4" s="5"/>
      <c r="G4" s="2" t="s">
        <v>147</v>
      </c>
      <c r="K4" s="4">
        <v>2448296</v>
      </c>
      <c r="L4" s="5" t="s">
        <v>142</v>
      </c>
      <c r="M4" s="5" t="s">
        <v>143</v>
      </c>
      <c r="N4" s="5" t="s">
        <v>144</v>
      </c>
    </row>
    <row r="5" spans="1:14" x14ac:dyDescent="0.25">
      <c r="A5" s="5"/>
      <c r="B5" s="5">
        <v>20000101</v>
      </c>
      <c r="C5" s="5" t="s">
        <v>140</v>
      </c>
      <c r="D5" s="6">
        <v>36463</v>
      </c>
      <c r="E5" s="5"/>
      <c r="F5" s="5"/>
      <c r="G5" s="2" t="s">
        <v>150</v>
      </c>
      <c r="K5" s="4">
        <v>396900</v>
      </c>
      <c r="L5" s="5" t="s">
        <v>145</v>
      </c>
      <c r="M5" s="5" t="s">
        <v>146</v>
      </c>
      <c r="N5" s="5" t="s">
        <v>144</v>
      </c>
    </row>
    <row r="6" spans="1:14" x14ac:dyDescent="0.25">
      <c r="A6" s="5"/>
      <c r="B6" s="5">
        <v>20000241</v>
      </c>
      <c r="C6" s="5" t="s">
        <v>140</v>
      </c>
      <c r="D6" s="6">
        <v>39772</v>
      </c>
      <c r="E6" s="5"/>
      <c r="F6" s="5"/>
      <c r="G6" s="2" t="s">
        <v>153</v>
      </c>
      <c r="K6" s="4">
        <v>753600</v>
      </c>
      <c r="L6" s="5" t="s">
        <v>148</v>
      </c>
      <c r="M6" s="5" t="s">
        <v>149</v>
      </c>
      <c r="N6" s="5" t="s">
        <v>144</v>
      </c>
    </row>
    <row r="7" spans="1:14" x14ac:dyDescent="0.25">
      <c r="A7" s="5"/>
      <c r="B7" s="5">
        <v>20000058</v>
      </c>
      <c r="C7" s="5" t="s">
        <v>140</v>
      </c>
      <c r="D7" s="6">
        <v>36341</v>
      </c>
      <c r="E7" s="5"/>
      <c r="F7" s="5"/>
      <c r="G7" s="2" t="s">
        <v>156</v>
      </c>
      <c r="K7" s="4">
        <v>26915147</v>
      </c>
      <c r="L7" s="5" t="s">
        <v>151</v>
      </c>
      <c r="M7" s="5" t="s">
        <v>152</v>
      </c>
      <c r="N7" s="5" t="s">
        <v>144</v>
      </c>
    </row>
    <row r="8" spans="1:14" x14ac:dyDescent="0.25">
      <c r="A8" s="5"/>
      <c r="B8" s="5">
        <v>20000227</v>
      </c>
      <c r="C8" s="5" t="s">
        <v>140</v>
      </c>
      <c r="D8" s="6">
        <v>39262</v>
      </c>
      <c r="E8" s="5"/>
      <c r="F8" s="5"/>
      <c r="G8" s="2" t="s">
        <v>159</v>
      </c>
      <c r="K8" s="4">
        <v>400000</v>
      </c>
      <c r="L8" s="5" t="s">
        <v>154</v>
      </c>
      <c r="M8" s="5" t="s">
        <v>155</v>
      </c>
      <c r="N8" s="5" t="s">
        <v>144</v>
      </c>
    </row>
    <row r="9" spans="1:14" x14ac:dyDescent="0.25">
      <c r="A9" s="5"/>
      <c r="B9" s="5">
        <v>20000095</v>
      </c>
      <c r="C9" s="5" t="s">
        <v>140</v>
      </c>
      <c r="D9" s="6">
        <v>37256</v>
      </c>
      <c r="E9" s="5"/>
      <c r="F9" s="5"/>
      <c r="G9" s="2" t="s">
        <v>162</v>
      </c>
      <c r="K9" s="4">
        <v>450500</v>
      </c>
      <c r="L9" s="5" t="s">
        <v>157</v>
      </c>
      <c r="M9" s="5" t="s">
        <v>158</v>
      </c>
      <c r="N9" s="5" t="s">
        <v>144</v>
      </c>
    </row>
    <row r="10" spans="1:14" x14ac:dyDescent="0.25">
      <c r="A10" s="5"/>
      <c r="B10" s="5">
        <v>20000317</v>
      </c>
      <c r="C10" s="5" t="s">
        <v>140</v>
      </c>
      <c r="D10" s="6">
        <v>42539</v>
      </c>
      <c r="E10" s="5"/>
      <c r="F10" s="5"/>
      <c r="G10" s="2" t="s">
        <v>165</v>
      </c>
      <c r="K10" s="4">
        <v>19389130</v>
      </c>
      <c r="L10" s="5" t="s">
        <v>160</v>
      </c>
      <c r="M10" s="5" t="s">
        <v>161</v>
      </c>
      <c r="N10" s="5" t="s">
        <v>144</v>
      </c>
    </row>
    <row r="11" spans="1:14" x14ac:dyDescent="0.25">
      <c r="A11" s="5"/>
      <c r="B11" s="5">
        <v>20000221</v>
      </c>
      <c r="C11" s="5" t="s">
        <v>140</v>
      </c>
      <c r="D11" s="6">
        <v>39023</v>
      </c>
      <c r="E11" s="5"/>
      <c r="F11" s="5"/>
      <c r="G11" s="2" t="s">
        <v>168</v>
      </c>
      <c r="K11" s="4">
        <v>353179906</v>
      </c>
      <c r="L11" s="5" t="s">
        <v>163</v>
      </c>
      <c r="M11" s="5" t="s">
        <v>164</v>
      </c>
      <c r="N11" s="5" t="s">
        <v>144</v>
      </c>
    </row>
    <row r="12" spans="1:14" x14ac:dyDescent="0.25">
      <c r="B12" s="5">
        <v>20000116</v>
      </c>
      <c r="C12" s="5" t="s">
        <v>140</v>
      </c>
      <c r="D12" s="6">
        <v>36341</v>
      </c>
      <c r="E12" s="5"/>
      <c r="F12" s="5"/>
      <c r="G12" s="2" t="s">
        <v>171</v>
      </c>
      <c r="K12" s="4">
        <v>254351</v>
      </c>
      <c r="L12" s="5" t="s">
        <v>166</v>
      </c>
      <c r="M12" s="5" t="s">
        <v>167</v>
      </c>
      <c r="N12" s="5" t="s">
        <v>144</v>
      </c>
    </row>
    <row r="13" spans="1:14" x14ac:dyDescent="0.25">
      <c r="B13" s="5">
        <v>20000096</v>
      </c>
      <c r="C13" s="5" t="s">
        <v>140</v>
      </c>
      <c r="D13" s="6">
        <v>41960</v>
      </c>
      <c r="E13" s="5"/>
      <c r="F13" s="5"/>
      <c r="G13" s="2" t="s">
        <v>174</v>
      </c>
      <c r="K13" s="4">
        <v>173438</v>
      </c>
      <c r="L13" s="5" t="s">
        <v>169</v>
      </c>
      <c r="M13" s="5" t="s">
        <v>170</v>
      </c>
      <c r="N13" s="5" t="s">
        <v>144</v>
      </c>
    </row>
    <row r="14" spans="1:14" x14ac:dyDescent="0.25">
      <c r="B14" s="5">
        <v>20000107</v>
      </c>
      <c r="C14" s="5" t="s">
        <v>140</v>
      </c>
      <c r="D14" s="6">
        <v>37455</v>
      </c>
      <c r="E14" s="5"/>
      <c r="F14" s="5"/>
      <c r="G14" s="2" t="s">
        <v>177</v>
      </c>
      <c r="K14" s="4">
        <v>6936125</v>
      </c>
      <c r="L14" s="5" t="s">
        <v>172</v>
      </c>
      <c r="M14" s="5" t="s">
        <v>173</v>
      </c>
      <c r="N14" s="5" t="s">
        <v>144</v>
      </c>
    </row>
    <row r="15" spans="1:14" x14ac:dyDescent="0.25">
      <c r="B15" s="5">
        <v>20000106</v>
      </c>
      <c r="C15" s="5" t="s">
        <v>140</v>
      </c>
      <c r="D15" s="6">
        <v>37468</v>
      </c>
      <c r="E15" s="5"/>
      <c r="F15" s="5"/>
      <c r="G15" s="2" t="s">
        <v>180</v>
      </c>
      <c r="K15" s="4">
        <v>5180659</v>
      </c>
      <c r="L15" s="5" t="s">
        <v>175</v>
      </c>
      <c r="M15" s="5" t="s">
        <v>176</v>
      </c>
      <c r="N15" s="5" t="s">
        <v>144</v>
      </c>
    </row>
    <row r="16" spans="1:14" x14ac:dyDescent="0.25">
      <c r="B16" s="5">
        <v>20000108</v>
      </c>
      <c r="C16" s="5" t="s">
        <v>140</v>
      </c>
      <c r="D16" s="6">
        <v>37134</v>
      </c>
      <c r="E16" s="5"/>
      <c r="F16" s="5"/>
      <c r="G16" s="2" t="s">
        <v>183</v>
      </c>
      <c r="K16" s="4">
        <v>1547910</v>
      </c>
      <c r="L16" s="5" t="s">
        <v>178</v>
      </c>
      <c r="M16" s="5" t="s">
        <v>179</v>
      </c>
      <c r="N16" s="5" t="s">
        <v>144</v>
      </c>
    </row>
    <row r="17" spans="2:14" x14ac:dyDescent="0.25">
      <c r="B17" s="5">
        <v>20000039</v>
      </c>
      <c r="C17" s="5" t="s">
        <v>140</v>
      </c>
      <c r="D17" s="6">
        <v>36463</v>
      </c>
      <c r="E17" s="5"/>
      <c r="F17" s="5"/>
      <c r="G17" s="2" t="s">
        <v>186</v>
      </c>
      <c r="K17" s="4">
        <v>3986604</v>
      </c>
      <c r="L17" s="5" t="s">
        <v>181</v>
      </c>
      <c r="M17" s="5" t="s">
        <v>182</v>
      </c>
      <c r="N17" s="5" t="s">
        <v>144</v>
      </c>
    </row>
    <row r="18" spans="2:14" x14ac:dyDescent="0.25">
      <c r="B18" s="5">
        <v>20000172</v>
      </c>
      <c r="C18" s="5" t="s">
        <v>140</v>
      </c>
      <c r="D18" s="6">
        <v>36463</v>
      </c>
      <c r="E18" s="5"/>
      <c r="F18" s="5"/>
      <c r="G18" s="2" t="s">
        <v>189</v>
      </c>
      <c r="K18" s="4">
        <v>2538580</v>
      </c>
      <c r="L18" s="5" t="s">
        <v>184</v>
      </c>
      <c r="M18" s="5" t="s">
        <v>185</v>
      </c>
      <c r="N18" s="5" t="s">
        <v>144</v>
      </c>
    </row>
    <row r="19" spans="2:14" x14ac:dyDescent="0.25">
      <c r="B19" s="5">
        <v>20000171</v>
      </c>
      <c r="C19" s="5" t="s">
        <v>140</v>
      </c>
      <c r="D19" s="6">
        <v>36463</v>
      </c>
      <c r="E19" s="5"/>
      <c r="F19" s="5"/>
      <c r="G19" s="2" t="s">
        <v>192</v>
      </c>
      <c r="K19" s="4">
        <v>1476024</v>
      </c>
      <c r="L19" s="5" t="s">
        <v>187</v>
      </c>
      <c r="M19" s="5" t="s">
        <v>188</v>
      </c>
      <c r="N19" s="5" t="s">
        <v>144</v>
      </c>
    </row>
    <row r="20" spans="2:14" x14ac:dyDescent="0.25">
      <c r="B20" s="5">
        <v>20000173</v>
      </c>
      <c r="C20" s="5" t="s">
        <v>140</v>
      </c>
      <c r="D20" s="6">
        <v>36463</v>
      </c>
      <c r="E20" s="5"/>
      <c r="F20" s="5"/>
      <c r="G20" s="2" t="s">
        <v>195</v>
      </c>
      <c r="K20" s="4">
        <v>1283000</v>
      </c>
      <c r="L20" s="5" t="s">
        <v>190</v>
      </c>
      <c r="M20" s="5" t="s">
        <v>191</v>
      </c>
      <c r="N20" s="5" t="s">
        <v>144</v>
      </c>
    </row>
    <row r="21" spans="2:14" x14ac:dyDescent="0.25">
      <c r="B21" s="5">
        <v>20000170</v>
      </c>
      <c r="C21" s="5" t="s">
        <v>140</v>
      </c>
      <c r="D21" s="6">
        <v>36463</v>
      </c>
      <c r="E21" s="5"/>
      <c r="F21" s="5"/>
      <c r="G21" s="2" t="s">
        <v>198</v>
      </c>
      <c r="K21" s="4">
        <v>24784963</v>
      </c>
      <c r="L21" s="5" t="s">
        <v>193</v>
      </c>
      <c r="M21" s="5" t="s">
        <v>194</v>
      </c>
      <c r="N21" s="5" t="s">
        <v>144</v>
      </c>
    </row>
    <row r="22" spans="2:14" x14ac:dyDescent="0.25">
      <c r="B22" s="5">
        <v>20000169</v>
      </c>
      <c r="C22" s="5" t="s">
        <v>140</v>
      </c>
      <c r="D22" s="6">
        <v>36341</v>
      </c>
      <c r="E22" s="5"/>
      <c r="F22" s="5"/>
      <c r="G22" s="2" t="s">
        <v>201</v>
      </c>
      <c r="K22" s="4">
        <v>456812</v>
      </c>
      <c r="L22" s="5" t="s">
        <v>196</v>
      </c>
      <c r="M22" s="5" t="s">
        <v>197</v>
      </c>
      <c r="N22" s="5" t="s">
        <v>144</v>
      </c>
    </row>
    <row r="23" spans="2:14" x14ac:dyDescent="0.25">
      <c r="B23" s="5">
        <v>20000033</v>
      </c>
      <c r="C23" s="5" t="s">
        <v>140</v>
      </c>
      <c r="D23" s="6">
        <v>36341</v>
      </c>
      <c r="E23" s="5"/>
      <c r="F23" s="5"/>
      <c r="G23" s="2" t="s">
        <v>204</v>
      </c>
      <c r="K23" s="4">
        <v>99480</v>
      </c>
      <c r="L23" s="5" t="s">
        <v>199</v>
      </c>
      <c r="M23" s="5" t="s">
        <v>200</v>
      </c>
      <c r="N23" s="5" t="s">
        <v>144</v>
      </c>
    </row>
    <row r="24" spans="2:14" x14ac:dyDescent="0.25">
      <c r="B24" s="5">
        <v>20000295</v>
      </c>
      <c r="C24" s="5" t="s">
        <v>140</v>
      </c>
      <c r="D24" s="6">
        <v>40835</v>
      </c>
      <c r="E24" s="5"/>
      <c r="F24" s="5"/>
      <c r="G24" s="2" t="s">
        <v>206</v>
      </c>
      <c r="K24" s="4">
        <v>55652079</v>
      </c>
      <c r="L24" s="5" t="s">
        <v>202</v>
      </c>
      <c r="M24" s="5" t="s">
        <v>203</v>
      </c>
      <c r="N24" s="5" t="s">
        <v>144</v>
      </c>
    </row>
    <row r="25" spans="2:14" x14ac:dyDescent="0.25">
      <c r="B25" s="5">
        <v>20000321</v>
      </c>
      <c r="C25" s="5" t="s">
        <v>140</v>
      </c>
      <c r="D25" s="6">
        <v>42654</v>
      </c>
      <c r="E25" s="5"/>
      <c r="F25" s="5"/>
      <c r="G25" s="2" t="s">
        <v>209</v>
      </c>
      <c r="K25" s="4">
        <v>419035</v>
      </c>
      <c r="L25" s="5">
        <v>-937</v>
      </c>
      <c r="M25" s="5" t="s">
        <v>205</v>
      </c>
      <c r="N25" s="5" t="s">
        <v>144</v>
      </c>
    </row>
    <row r="26" spans="2:14" x14ac:dyDescent="0.25">
      <c r="B26" s="5">
        <v>20000102</v>
      </c>
      <c r="C26" s="5" t="s">
        <v>140</v>
      </c>
      <c r="D26" s="6">
        <v>36341</v>
      </c>
      <c r="E26" s="5"/>
      <c r="F26" s="5"/>
      <c r="G26" s="2" t="s">
        <v>212</v>
      </c>
      <c r="K26" s="4">
        <v>242398106</v>
      </c>
      <c r="L26" s="5" t="s">
        <v>207</v>
      </c>
      <c r="M26" s="5" t="s">
        <v>208</v>
      </c>
      <c r="N26" s="5" t="s">
        <v>144</v>
      </c>
    </row>
    <row r="27" spans="2:14" x14ac:dyDescent="0.25">
      <c r="B27" s="5">
        <v>20000255</v>
      </c>
      <c r="C27" s="5" t="s">
        <v>140</v>
      </c>
      <c r="D27" s="6">
        <v>40066</v>
      </c>
      <c r="E27" s="5"/>
      <c r="F27" s="5"/>
      <c r="G27" s="2" t="s">
        <v>215</v>
      </c>
      <c r="K27" s="4">
        <v>10290095</v>
      </c>
      <c r="L27" s="5" t="s">
        <v>210</v>
      </c>
      <c r="M27" s="5" t="s">
        <v>211</v>
      </c>
      <c r="N27" s="5" t="s">
        <v>144</v>
      </c>
    </row>
    <row r="28" spans="2:14" x14ac:dyDescent="0.25">
      <c r="B28" s="5">
        <v>20000086</v>
      </c>
      <c r="C28" s="5" t="s">
        <v>140</v>
      </c>
      <c r="D28" s="6">
        <v>37210</v>
      </c>
      <c r="E28" s="5"/>
      <c r="F28" s="5"/>
      <c r="G28" s="2" t="s">
        <v>218</v>
      </c>
      <c r="K28" s="4">
        <v>39300</v>
      </c>
      <c r="L28" s="5" t="s">
        <v>213</v>
      </c>
      <c r="M28" s="5" t="s">
        <v>214</v>
      </c>
      <c r="N28" s="5" t="s">
        <v>144</v>
      </c>
    </row>
    <row r="29" spans="2:14" x14ac:dyDescent="0.25">
      <c r="B29" s="5">
        <v>20000087</v>
      </c>
      <c r="C29" s="5" t="s">
        <v>140</v>
      </c>
      <c r="D29" s="6">
        <v>37257</v>
      </c>
      <c r="E29" s="5"/>
      <c r="F29" s="5"/>
      <c r="G29" s="2" t="s">
        <v>221</v>
      </c>
      <c r="K29" s="4">
        <v>337765038</v>
      </c>
      <c r="L29" s="5" t="s">
        <v>216</v>
      </c>
      <c r="M29" s="5" t="s">
        <v>217</v>
      </c>
      <c r="N29" s="5" t="s">
        <v>144</v>
      </c>
    </row>
    <row r="30" spans="2:14" x14ac:dyDescent="0.25">
      <c r="B30" s="5">
        <v>20000305</v>
      </c>
      <c r="C30" s="5" t="s">
        <v>140</v>
      </c>
      <c r="D30" s="6">
        <v>41773</v>
      </c>
      <c r="E30" s="5"/>
      <c r="F30" s="5"/>
      <c r="G30" s="2" t="s">
        <v>224</v>
      </c>
      <c r="K30" s="4">
        <v>639630</v>
      </c>
      <c r="L30" s="5" t="s">
        <v>219</v>
      </c>
      <c r="M30" s="5" t="s">
        <v>220</v>
      </c>
      <c r="N30" s="5" t="s">
        <v>144</v>
      </c>
    </row>
    <row r="31" spans="2:14" x14ac:dyDescent="0.25">
      <c r="B31" s="5">
        <v>20000085</v>
      </c>
      <c r="C31" s="5" t="s">
        <v>140</v>
      </c>
      <c r="D31" s="6">
        <v>36526</v>
      </c>
      <c r="E31" s="5"/>
      <c r="F31" s="5"/>
      <c r="G31" s="2" t="s">
        <v>227</v>
      </c>
      <c r="K31" s="4">
        <v>1489311140</v>
      </c>
      <c r="L31" s="5" t="s">
        <v>222</v>
      </c>
      <c r="M31" s="5" t="s">
        <v>223</v>
      </c>
      <c r="N31" s="5" t="s">
        <v>144</v>
      </c>
    </row>
    <row r="32" spans="2:14" x14ac:dyDescent="0.25">
      <c r="B32" s="5">
        <v>20000231</v>
      </c>
      <c r="C32" s="5" t="s">
        <v>140</v>
      </c>
      <c r="D32" s="6">
        <v>39423</v>
      </c>
      <c r="E32" s="5"/>
      <c r="F32" s="5"/>
      <c r="G32" s="2" t="s">
        <v>230</v>
      </c>
      <c r="K32" s="4">
        <v>602830705</v>
      </c>
      <c r="L32" s="5" t="s">
        <v>225</v>
      </c>
      <c r="M32" s="5" t="s">
        <v>226</v>
      </c>
      <c r="N32" s="5" t="s">
        <v>144</v>
      </c>
    </row>
    <row r="33" spans="2:14" x14ac:dyDescent="0.25">
      <c r="B33" s="5">
        <v>20000093</v>
      </c>
      <c r="C33" s="5" t="s">
        <v>140</v>
      </c>
      <c r="D33" s="6">
        <v>36341</v>
      </c>
      <c r="E33" s="5"/>
      <c r="F33" s="5"/>
      <c r="G33" s="2" t="s">
        <v>233</v>
      </c>
      <c r="K33" s="4">
        <v>384908638</v>
      </c>
      <c r="L33" s="5" t="s">
        <v>228</v>
      </c>
      <c r="M33" s="5" t="s">
        <v>229</v>
      </c>
      <c r="N33" s="5" t="s">
        <v>144</v>
      </c>
    </row>
    <row r="34" spans="2:14" x14ac:dyDescent="0.25">
      <c r="B34" s="5">
        <v>20000028</v>
      </c>
      <c r="C34" s="5" t="s">
        <v>140</v>
      </c>
      <c r="D34" s="6">
        <v>25569</v>
      </c>
      <c r="E34" s="5"/>
      <c r="F34" s="5"/>
      <c r="G34" s="2" t="s">
        <v>236</v>
      </c>
      <c r="K34" s="4">
        <v>481974321</v>
      </c>
      <c r="L34" s="5" t="s">
        <v>231</v>
      </c>
      <c r="M34" s="5" t="s">
        <v>232</v>
      </c>
      <c r="N34" s="5" t="s">
        <v>144</v>
      </c>
    </row>
    <row r="35" spans="2:14" x14ac:dyDescent="0.25">
      <c r="B35" s="5">
        <v>20000029</v>
      </c>
      <c r="C35" s="5" t="s">
        <v>140</v>
      </c>
      <c r="D35" s="6">
        <v>25569</v>
      </c>
      <c r="E35" s="5"/>
      <c r="F35" s="5"/>
      <c r="G35" s="2" t="s">
        <v>239</v>
      </c>
      <c r="K35" s="4">
        <v>6558156</v>
      </c>
      <c r="L35" s="5" t="s">
        <v>234</v>
      </c>
      <c r="M35" s="5" t="s">
        <v>235</v>
      </c>
      <c r="N35" s="5" t="s">
        <v>144</v>
      </c>
    </row>
    <row r="36" spans="2:14" x14ac:dyDescent="0.25">
      <c r="B36" s="5">
        <v>20000030</v>
      </c>
      <c r="C36" s="5" t="s">
        <v>140</v>
      </c>
      <c r="D36" s="6">
        <v>25569</v>
      </c>
      <c r="E36" s="5"/>
      <c r="F36" s="5"/>
      <c r="G36" s="2" t="s">
        <v>242</v>
      </c>
      <c r="K36" s="4">
        <v>5478952</v>
      </c>
      <c r="L36" s="5" t="s">
        <v>237</v>
      </c>
      <c r="M36" s="5" t="s">
        <v>238</v>
      </c>
      <c r="N36" s="5" t="s">
        <v>144</v>
      </c>
    </row>
    <row r="37" spans="2:14" x14ac:dyDescent="0.25">
      <c r="B37" s="5">
        <v>20000230</v>
      </c>
      <c r="C37" s="5" t="s">
        <v>140</v>
      </c>
      <c r="D37" s="6">
        <v>39416</v>
      </c>
      <c r="E37" s="5"/>
      <c r="F37" s="5"/>
      <c r="G37" s="2" t="s">
        <v>245</v>
      </c>
      <c r="K37" s="4">
        <v>33009078</v>
      </c>
      <c r="L37" s="5" t="s">
        <v>240</v>
      </c>
      <c r="M37" s="5" t="s">
        <v>241</v>
      </c>
      <c r="N37" s="5" t="s">
        <v>144</v>
      </c>
    </row>
    <row r="38" spans="2:14" x14ac:dyDescent="0.25">
      <c r="B38" s="5">
        <v>20000031</v>
      </c>
      <c r="C38" s="5" t="s">
        <v>140</v>
      </c>
      <c r="D38" s="6">
        <v>25569</v>
      </c>
      <c r="E38" s="5"/>
      <c r="F38" s="5"/>
      <c r="G38" s="2" t="s">
        <v>248</v>
      </c>
      <c r="K38" s="4">
        <v>874350</v>
      </c>
      <c r="L38" s="5" t="s">
        <v>243</v>
      </c>
      <c r="M38" s="5" t="s">
        <v>244</v>
      </c>
      <c r="N38" s="5" t="s">
        <v>144</v>
      </c>
    </row>
    <row r="39" spans="2:14" x14ac:dyDescent="0.25">
      <c r="B39" s="5">
        <v>20000300</v>
      </c>
      <c r="C39" s="5" t="s">
        <v>140</v>
      </c>
      <c r="D39" s="6">
        <v>41081</v>
      </c>
      <c r="E39" s="5"/>
      <c r="F39" s="5"/>
      <c r="G39" s="2" t="s">
        <v>251</v>
      </c>
      <c r="K39" s="4">
        <v>162500</v>
      </c>
      <c r="L39" s="5" t="s">
        <v>246</v>
      </c>
      <c r="M39" s="5" t="s">
        <v>247</v>
      </c>
      <c r="N39" s="5" t="s">
        <v>144</v>
      </c>
    </row>
    <row r="40" spans="2:14" x14ac:dyDescent="0.25">
      <c r="B40" s="5">
        <v>20000215</v>
      </c>
      <c r="C40" s="5" t="s">
        <v>140</v>
      </c>
      <c r="D40" s="6">
        <v>38630</v>
      </c>
      <c r="E40" s="5"/>
      <c r="F40" s="5"/>
      <c r="G40" s="2" t="s">
        <v>254</v>
      </c>
      <c r="K40" s="4">
        <v>1049566</v>
      </c>
      <c r="L40" s="5" t="s">
        <v>249</v>
      </c>
      <c r="M40" s="5" t="s">
        <v>250</v>
      </c>
      <c r="N40" s="5" t="s">
        <v>144</v>
      </c>
    </row>
    <row r="41" spans="2:14" x14ac:dyDescent="0.25">
      <c r="B41" s="5">
        <v>20000254</v>
      </c>
      <c r="C41" s="5" t="s">
        <v>140</v>
      </c>
      <c r="D41" s="6">
        <v>40022</v>
      </c>
      <c r="E41" s="5"/>
      <c r="F41" s="5"/>
      <c r="G41" s="2" t="s">
        <v>257</v>
      </c>
      <c r="K41" s="4">
        <v>3667375</v>
      </c>
      <c r="L41" s="5" t="s">
        <v>252</v>
      </c>
      <c r="M41" s="5" t="s">
        <v>253</v>
      </c>
      <c r="N41" s="5" t="s">
        <v>144</v>
      </c>
    </row>
    <row r="42" spans="2:14" x14ac:dyDescent="0.25">
      <c r="B42" s="5">
        <v>20000303</v>
      </c>
      <c r="C42" s="5" t="s">
        <v>140</v>
      </c>
      <c r="D42" s="6">
        <v>41600</v>
      </c>
      <c r="E42" s="5"/>
      <c r="F42" s="5"/>
      <c r="G42" s="2" t="s">
        <v>260</v>
      </c>
      <c r="K42" s="4">
        <v>3826692</v>
      </c>
      <c r="L42" s="5" t="s">
        <v>255</v>
      </c>
      <c r="M42" s="5" t="s">
        <v>256</v>
      </c>
      <c r="N42" s="5" t="s">
        <v>144</v>
      </c>
    </row>
    <row r="43" spans="2:14" x14ac:dyDescent="0.25">
      <c r="B43" s="5">
        <v>20000214</v>
      </c>
      <c r="C43" s="5" t="s">
        <v>140</v>
      </c>
      <c r="D43" s="6">
        <v>38596</v>
      </c>
      <c r="E43" s="5"/>
      <c r="F43" s="5"/>
      <c r="G43" s="2" t="s">
        <v>263</v>
      </c>
      <c r="K43" s="4">
        <v>846855976</v>
      </c>
      <c r="L43" s="5" t="s">
        <v>258</v>
      </c>
      <c r="M43" s="5" t="s">
        <v>259</v>
      </c>
      <c r="N43" s="5" t="s">
        <v>144</v>
      </c>
    </row>
    <row r="44" spans="2:14" x14ac:dyDescent="0.25">
      <c r="B44" s="5">
        <v>20000220</v>
      </c>
      <c r="C44" s="5" t="s">
        <v>140</v>
      </c>
      <c r="D44" s="6">
        <v>38957</v>
      </c>
      <c r="E44" s="5"/>
      <c r="F44" s="5"/>
      <c r="G44" s="2" t="s">
        <v>266</v>
      </c>
      <c r="K44" s="4">
        <v>493450</v>
      </c>
      <c r="L44" s="5" t="s">
        <v>261</v>
      </c>
      <c r="M44" s="5" t="s">
        <v>262</v>
      </c>
      <c r="N44" s="5" t="s">
        <v>144</v>
      </c>
    </row>
    <row r="45" spans="2:14" x14ac:dyDescent="0.25">
      <c r="B45" s="5">
        <v>20000084</v>
      </c>
      <c r="C45" s="5" t="s">
        <v>140</v>
      </c>
      <c r="D45" s="6">
        <v>36526</v>
      </c>
      <c r="E45" s="5"/>
      <c r="F45" s="5"/>
      <c r="G45" s="2" t="s">
        <v>269</v>
      </c>
      <c r="K45" s="4">
        <v>18210633</v>
      </c>
      <c r="L45" s="5" t="s">
        <v>264</v>
      </c>
      <c r="M45" s="5" t="s">
        <v>265</v>
      </c>
      <c r="N45" s="5" t="s">
        <v>144</v>
      </c>
    </row>
    <row r="46" spans="2:14" x14ac:dyDescent="0.25">
      <c r="B46" s="5">
        <v>20000224</v>
      </c>
      <c r="C46" s="5" t="s">
        <v>140</v>
      </c>
      <c r="D46" s="6">
        <v>39191</v>
      </c>
      <c r="E46" s="5"/>
      <c r="F46" s="5"/>
      <c r="G46" s="2" t="s">
        <v>272</v>
      </c>
      <c r="K46" s="4">
        <v>1447187658</v>
      </c>
      <c r="L46" s="5" t="s">
        <v>267</v>
      </c>
      <c r="M46" s="5" t="s">
        <v>268</v>
      </c>
      <c r="N46" s="5" t="s">
        <v>144</v>
      </c>
    </row>
    <row r="47" spans="2:14" x14ac:dyDescent="0.25">
      <c r="B47" s="5">
        <v>20000122</v>
      </c>
      <c r="C47" s="5" t="s">
        <v>140</v>
      </c>
      <c r="D47" s="6">
        <v>37210</v>
      </c>
      <c r="E47" s="5"/>
      <c r="F47" s="5"/>
      <c r="G47" s="2" t="s">
        <v>275</v>
      </c>
      <c r="K47" s="4">
        <v>6940107</v>
      </c>
      <c r="L47" s="5" t="s">
        <v>270</v>
      </c>
      <c r="M47" s="5" t="s">
        <v>271</v>
      </c>
      <c r="N47" s="5" t="s">
        <v>144</v>
      </c>
    </row>
    <row r="48" spans="2:14" x14ac:dyDescent="0.25">
      <c r="B48" s="5">
        <v>20000000</v>
      </c>
      <c r="C48" s="5" t="s">
        <v>140</v>
      </c>
      <c r="D48" s="6">
        <v>36341</v>
      </c>
      <c r="E48" s="5"/>
      <c r="F48" s="5"/>
      <c r="G48" s="2" t="s">
        <v>278</v>
      </c>
      <c r="K48" s="4">
        <v>370000</v>
      </c>
      <c r="L48" s="5" t="s">
        <v>273</v>
      </c>
      <c r="M48" s="5" t="s">
        <v>274</v>
      </c>
      <c r="N48" s="5" t="s">
        <v>144</v>
      </c>
    </row>
    <row r="49" spans="2:14" x14ac:dyDescent="0.25">
      <c r="B49" s="5">
        <v>20000319</v>
      </c>
      <c r="C49" s="5" t="s">
        <v>140</v>
      </c>
      <c r="D49" s="6">
        <v>42620</v>
      </c>
      <c r="E49" s="5"/>
      <c r="F49" s="5"/>
      <c r="G49" s="2" t="s">
        <v>281</v>
      </c>
      <c r="K49" s="4">
        <v>325000</v>
      </c>
      <c r="L49" s="5" t="s">
        <v>276</v>
      </c>
      <c r="M49" s="5" t="s">
        <v>277</v>
      </c>
      <c r="N49" s="5" t="s">
        <v>144</v>
      </c>
    </row>
    <row r="50" spans="2:14" x14ac:dyDescent="0.25">
      <c r="B50" s="5">
        <v>20000239</v>
      </c>
      <c r="C50" s="5" t="s">
        <v>140</v>
      </c>
      <c r="D50" s="6">
        <v>39630</v>
      </c>
      <c r="E50" s="5"/>
      <c r="F50" s="5"/>
      <c r="G50" s="2" t="s">
        <v>284</v>
      </c>
      <c r="K50" s="4">
        <v>6141733</v>
      </c>
      <c r="L50" s="5" t="s">
        <v>279</v>
      </c>
      <c r="M50" s="5" t="s">
        <v>280</v>
      </c>
      <c r="N50" s="5" t="s">
        <v>144</v>
      </c>
    </row>
    <row r="51" spans="2:14" x14ac:dyDescent="0.25">
      <c r="B51" s="5">
        <v>20000097</v>
      </c>
      <c r="C51" s="5" t="s">
        <v>140</v>
      </c>
      <c r="D51" s="6">
        <v>37134</v>
      </c>
      <c r="E51" s="5"/>
      <c r="F51" s="5"/>
      <c r="G51" s="2" t="s">
        <v>135</v>
      </c>
      <c r="K51" s="4" t="s">
        <v>136</v>
      </c>
      <c r="L51" s="5" t="s">
        <v>282</v>
      </c>
      <c r="M51" s="5" t="s">
        <v>283</v>
      </c>
      <c r="N51" s="5" t="s">
        <v>144</v>
      </c>
    </row>
    <row r="52" spans="2:14" x14ac:dyDescent="0.25">
      <c r="B52" s="5">
        <v>20000307</v>
      </c>
      <c r="C52" s="5" t="s">
        <v>140</v>
      </c>
      <c r="D52" s="6">
        <v>41768</v>
      </c>
      <c r="E52" s="5"/>
      <c r="F52" s="5"/>
      <c r="G52" s="2" t="s">
        <v>287</v>
      </c>
      <c r="K52" s="4">
        <v>485968545</v>
      </c>
      <c r="L52" s="5" t="s">
        <v>285</v>
      </c>
      <c r="M52" s="5" t="s">
        <v>286</v>
      </c>
      <c r="N52" s="5" t="s">
        <v>144</v>
      </c>
    </row>
    <row r="53" spans="2:14" x14ac:dyDescent="0.25">
      <c r="B53" s="5">
        <v>20000040</v>
      </c>
      <c r="C53" s="5" t="s">
        <v>140</v>
      </c>
      <c r="D53" s="6">
        <v>36341</v>
      </c>
      <c r="E53" s="5"/>
      <c r="F53" s="5"/>
      <c r="G53" s="2" t="s">
        <v>290</v>
      </c>
      <c r="K53" s="4">
        <v>2352000</v>
      </c>
      <c r="L53" s="5" t="s">
        <v>288</v>
      </c>
      <c r="M53" s="5" t="s">
        <v>289</v>
      </c>
      <c r="N53" s="5" t="s">
        <v>144</v>
      </c>
    </row>
    <row r="54" spans="2:14" s="5" customFormat="1" x14ac:dyDescent="0.25">
      <c r="D54" s="6"/>
      <c r="G54" s="2" t="s">
        <v>293</v>
      </c>
      <c r="H54" s="2"/>
      <c r="I54" s="2"/>
      <c r="J54" s="2"/>
      <c r="K54" s="4">
        <v>1</v>
      </c>
    </row>
    <row r="55" spans="2:14" x14ac:dyDescent="0.25">
      <c r="B55" s="5">
        <v>20000226</v>
      </c>
      <c r="C55" s="5" t="s">
        <v>140</v>
      </c>
      <c r="D55" s="6">
        <v>39258</v>
      </c>
      <c r="E55" s="5"/>
      <c r="F55" s="5"/>
      <c r="G55" s="2" t="s">
        <v>294</v>
      </c>
      <c r="K55" s="4">
        <v>4363000</v>
      </c>
      <c r="L55" s="5" t="s">
        <v>291</v>
      </c>
      <c r="M55" s="5" t="s">
        <v>292</v>
      </c>
      <c r="N55" s="5" t="s">
        <v>144</v>
      </c>
    </row>
    <row r="56" spans="2:14" x14ac:dyDescent="0.25">
      <c r="B56" s="5">
        <v>20000025</v>
      </c>
      <c r="C56" s="5" t="s">
        <v>140</v>
      </c>
      <c r="D56" s="6">
        <v>37210</v>
      </c>
      <c r="E56" s="5"/>
      <c r="F56" s="5"/>
      <c r="G56" s="2" t="s">
        <v>297</v>
      </c>
      <c r="K56" s="4">
        <v>28000</v>
      </c>
      <c r="L56" s="5">
        <v>0</v>
      </c>
      <c r="M56" s="5">
        <v>1</v>
      </c>
      <c r="N56" s="5" t="s">
        <v>144</v>
      </c>
    </row>
    <row r="57" spans="2:14" x14ac:dyDescent="0.25">
      <c r="B57" s="5">
        <v>20000018</v>
      </c>
      <c r="C57" s="5" t="s">
        <v>140</v>
      </c>
      <c r="D57" s="6">
        <v>16438</v>
      </c>
      <c r="E57" s="5"/>
      <c r="F57" s="5"/>
      <c r="G57" s="2" t="s">
        <v>300</v>
      </c>
      <c r="K57" s="4">
        <v>574000</v>
      </c>
      <c r="L57" s="5" t="s">
        <v>295</v>
      </c>
      <c r="M57" s="5" t="s">
        <v>296</v>
      </c>
      <c r="N57" s="5" t="s">
        <v>144</v>
      </c>
    </row>
    <row r="58" spans="2:14" x14ac:dyDescent="0.25">
      <c r="B58" s="5">
        <v>20000023</v>
      </c>
      <c r="C58" s="5" t="s">
        <v>140</v>
      </c>
      <c r="D58" s="6">
        <v>16438</v>
      </c>
      <c r="E58" s="5"/>
      <c r="F58" s="5"/>
      <c r="G58" s="2" t="s">
        <v>303</v>
      </c>
      <c r="K58" s="4">
        <v>212000</v>
      </c>
      <c r="L58" s="5" t="s">
        <v>298</v>
      </c>
      <c r="M58" s="5" t="s">
        <v>299</v>
      </c>
      <c r="N58" s="5" t="s">
        <v>144</v>
      </c>
    </row>
    <row r="59" spans="2:14" x14ac:dyDescent="0.25">
      <c r="B59" s="5">
        <v>20000012</v>
      </c>
      <c r="C59" s="5" t="s">
        <v>140</v>
      </c>
      <c r="D59" s="6">
        <v>16438</v>
      </c>
      <c r="E59" s="5"/>
      <c r="F59" s="5"/>
      <c r="G59" s="2" t="s">
        <v>306</v>
      </c>
      <c r="K59" s="4">
        <v>42000</v>
      </c>
      <c r="L59" s="5" t="s">
        <v>301</v>
      </c>
      <c r="M59" s="5" t="s">
        <v>302</v>
      </c>
      <c r="N59" s="5" t="s">
        <v>144</v>
      </c>
    </row>
    <row r="60" spans="2:14" x14ac:dyDescent="0.25">
      <c r="B60" s="5">
        <v>20000022</v>
      </c>
      <c r="C60" s="5" t="s">
        <v>140</v>
      </c>
      <c r="D60" s="6">
        <v>16438</v>
      </c>
      <c r="E60" s="5"/>
      <c r="F60" s="5"/>
      <c r="G60" s="2" t="s">
        <v>309</v>
      </c>
      <c r="K60" s="4">
        <v>1</v>
      </c>
      <c r="L60" s="5" t="s">
        <v>304</v>
      </c>
      <c r="M60" s="5" t="s">
        <v>305</v>
      </c>
      <c r="N60" s="5" t="s">
        <v>144</v>
      </c>
    </row>
    <row r="61" spans="2:14" x14ac:dyDescent="0.25">
      <c r="B61" s="5">
        <v>20000021</v>
      </c>
      <c r="C61" s="5" t="s">
        <v>140</v>
      </c>
      <c r="D61" s="6">
        <v>16438</v>
      </c>
      <c r="E61" s="5"/>
      <c r="F61" s="5"/>
      <c r="G61" s="2" t="s">
        <v>310</v>
      </c>
      <c r="K61" s="4">
        <v>6456000</v>
      </c>
      <c r="L61" s="5" t="s">
        <v>307</v>
      </c>
      <c r="M61" s="5" t="s">
        <v>308</v>
      </c>
      <c r="N61" s="5" t="s">
        <v>144</v>
      </c>
    </row>
    <row r="62" spans="2:14" x14ac:dyDescent="0.25">
      <c r="B62" s="5">
        <v>20000026</v>
      </c>
      <c r="C62" s="5" t="s">
        <v>140</v>
      </c>
      <c r="D62" s="6">
        <v>37210</v>
      </c>
      <c r="E62" s="5"/>
      <c r="F62" s="5"/>
      <c r="G62" s="2" t="s">
        <v>313</v>
      </c>
      <c r="K62" s="4">
        <v>7845039</v>
      </c>
      <c r="L62" s="5">
        <v>0</v>
      </c>
      <c r="M62" s="5">
        <v>1</v>
      </c>
      <c r="N62" s="5" t="s">
        <v>144</v>
      </c>
    </row>
    <row r="63" spans="2:14" x14ac:dyDescent="0.25">
      <c r="B63" s="5">
        <v>20000017</v>
      </c>
      <c r="C63" s="5" t="s">
        <v>140</v>
      </c>
      <c r="D63" s="6">
        <v>16438</v>
      </c>
      <c r="E63" s="5"/>
      <c r="F63" s="5"/>
      <c r="G63" s="2" t="s">
        <v>316</v>
      </c>
      <c r="K63" s="4">
        <v>3191030</v>
      </c>
      <c r="L63" s="5" t="s">
        <v>311</v>
      </c>
      <c r="M63" s="5" t="s">
        <v>312</v>
      </c>
      <c r="N63" s="5" t="s">
        <v>144</v>
      </c>
    </row>
    <row r="64" spans="2:14" x14ac:dyDescent="0.25">
      <c r="B64" s="5">
        <v>20000016</v>
      </c>
      <c r="C64" s="5" t="s">
        <v>140</v>
      </c>
      <c r="D64" s="6">
        <v>16438</v>
      </c>
      <c r="E64" s="5"/>
      <c r="F64" s="5"/>
      <c r="G64" s="2" t="s">
        <v>319</v>
      </c>
      <c r="K64" s="4">
        <v>1916049</v>
      </c>
      <c r="L64" s="5" t="s">
        <v>314</v>
      </c>
      <c r="M64" s="5" t="s">
        <v>315</v>
      </c>
      <c r="N64" s="5" t="s">
        <v>144</v>
      </c>
    </row>
    <row r="65" spans="2:14" x14ac:dyDescent="0.25">
      <c r="B65" s="5">
        <v>20000092</v>
      </c>
      <c r="C65" s="5" t="s">
        <v>140</v>
      </c>
      <c r="D65" s="6">
        <v>36341</v>
      </c>
      <c r="E65" s="5"/>
      <c r="F65" s="5"/>
      <c r="G65" s="2" t="s">
        <v>322</v>
      </c>
      <c r="K65" s="4">
        <v>2772000</v>
      </c>
      <c r="L65" s="5" t="s">
        <v>317</v>
      </c>
      <c r="M65" s="5" t="s">
        <v>318</v>
      </c>
      <c r="N65" s="5" t="s">
        <v>144</v>
      </c>
    </row>
    <row r="66" spans="2:14" x14ac:dyDescent="0.25">
      <c r="B66" s="5">
        <v>20000015</v>
      </c>
      <c r="C66" s="5" t="s">
        <v>140</v>
      </c>
      <c r="D66" s="6">
        <v>16438</v>
      </c>
      <c r="E66" s="5"/>
      <c r="F66" s="5"/>
      <c r="G66" s="2" t="s">
        <v>325</v>
      </c>
      <c r="K66" s="4">
        <v>3427288</v>
      </c>
      <c r="L66" s="5" t="s">
        <v>320</v>
      </c>
      <c r="M66" s="5" t="s">
        <v>321</v>
      </c>
      <c r="N66" s="5" t="s">
        <v>144</v>
      </c>
    </row>
    <row r="67" spans="2:14" x14ac:dyDescent="0.25">
      <c r="B67" s="5">
        <v>20000013</v>
      </c>
      <c r="C67" s="5" t="s">
        <v>140</v>
      </c>
      <c r="D67" s="6">
        <v>16438</v>
      </c>
      <c r="E67" s="5"/>
      <c r="F67" s="5"/>
      <c r="G67" s="2" t="s">
        <v>328</v>
      </c>
      <c r="K67" s="4">
        <v>2194001</v>
      </c>
      <c r="L67" s="5" t="s">
        <v>323</v>
      </c>
      <c r="M67" s="5" t="s">
        <v>324</v>
      </c>
      <c r="N67" s="5" t="s">
        <v>144</v>
      </c>
    </row>
    <row r="68" spans="2:14" x14ac:dyDescent="0.25">
      <c r="B68" s="5">
        <v>20000019</v>
      </c>
      <c r="C68" s="5" t="s">
        <v>140</v>
      </c>
      <c r="D68" s="6">
        <v>16438</v>
      </c>
      <c r="E68" s="5"/>
      <c r="F68" s="5"/>
      <c r="G68" s="2" t="s">
        <v>331</v>
      </c>
      <c r="K68" s="4">
        <v>55000</v>
      </c>
      <c r="L68" s="5" t="s">
        <v>326</v>
      </c>
      <c r="M68" s="5" t="s">
        <v>327</v>
      </c>
      <c r="N68" s="5" t="s">
        <v>144</v>
      </c>
    </row>
    <row r="69" spans="2:14" x14ac:dyDescent="0.25">
      <c r="B69" s="5">
        <v>20000014</v>
      </c>
      <c r="C69" s="5" t="s">
        <v>140</v>
      </c>
      <c r="D69" s="6">
        <v>16438</v>
      </c>
      <c r="E69" s="5"/>
      <c r="F69" s="5"/>
      <c r="G69" s="2" t="s">
        <v>334</v>
      </c>
      <c r="K69" s="4">
        <v>99000</v>
      </c>
      <c r="L69" s="5" t="s">
        <v>329</v>
      </c>
      <c r="M69" s="5" t="s">
        <v>330</v>
      </c>
      <c r="N69" s="5" t="s">
        <v>144</v>
      </c>
    </row>
    <row r="70" spans="2:14" x14ac:dyDescent="0.25">
      <c r="B70" s="5">
        <v>20000024</v>
      </c>
      <c r="C70" s="5" t="s">
        <v>140</v>
      </c>
      <c r="D70" s="6">
        <v>16438</v>
      </c>
      <c r="E70" s="5"/>
      <c r="F70" s="5"/>
      <c r="G70" s="2" t="s">
        <v>337</v>
      </c>
      <c r="K70" s="4">
        <v>481000</v>
      </c>
      <c r="L70" s="5" t="s">
        <v>332</v>
      </c>
      <c r="M70" s="5" t="s">
        <v>333</v>
      </c>
      <c r="N70" s="5" t="s">
        <v>144</v>
      </c>
    </row>
    <row r="71" spans="2:14" x14ac:dyDescent="0.25">
      <c r="B71" s="5">
        <v>20000010</v>
      </c>
      <c r="C71" s="5" t="s">
        <v>140</v>
      </c>
      <c r="D71" s="6">
        <v>16438</v>
      </c>
      <c r="E71" s="5"/>
      <c r="F71" s="5"/>
      <c r="G71" s="2" t="s">
        <v>340</v>
      </c>
      <c r="K71" s="4">
        <v>92000</v>
      </c>
      <c r="L71" s="5" t="s">
        <v>335</v>
      </c>
      <c r="M71" s="5" t="s">
        <v>336</v>
      </c>
      <c r="N71" s="5" t="s">
        <v>144</v>
      </c>
    </row>
    <row r="72" spans="2:14" x14ac:dyDescent="0.25">
      <c r="B72" s="5">
        <v>20000011</v>
      </c>
      <c r="C72" s="5" t="s">
        <v>140</v>
      </c>
      <c r="D72" s="6">
        <v>16438</v>
      </c>
      <c r="E72" s="5"/>
      <c r="F72" s="5"/>
      <c r="G72" s="2" t="s">
        <v>343</v>
      </c>
      <c r="K72" s="4">
        <v>264700</v>
      </c>
      <c r="L72" s="5" t="s">
        <v>338</v>
      </c>
      <c r="M72" s="5" t="s">
        <v>339</v>
      </c>
      <c r="N72" s="5" t="s">
        <v>144</v>
      </c>
    </row>
    <row r="73" spans="2:14" x14ac:dyDescent="0.25">
      <c r="B73" s="5">
        <v>20000020</v>
      </c>
      <c r="C73" s="5" t="s">
        <v>140</v>
      </c>
      <c r="D73" s="6">
        <v>16438</v>
      </c>
      <c r="E73" s="5"/>
      <c r="F73" s="5"/>
      <c r="G73" s="2" t="s">
        <v>346</v>
      </c>
      <c r="K73" s="4">
        <v>2322835</v>
      </c>
      <c r="L73" s="5" t="s">
        <v>341</v>
      </c>
      <c r="M73" s="5" t="s">
        <v>342</v>
      </c>
      <c r="N73" s="5" t="s">
        <v>144</v>
      </c>
    </row>
    <row r="74" spans="2:14" x14ac:dyDescent="0.25">
      <c r="B74" s="5">
        <v>20000111</v>
      </c>
      <c r="C74" s="5" t="s">
        <v>140</v>
      </c>
      <c r="D74" s="6">
        <v>36341</v>
      </c>
      <c r="E74" s="5"/>
      <c r="F74" s="5"/>
      <c r="G74" s="2" t="s">
        <v>349</v>
      </c>
      <c r="K74" s="4">
        <v>2607807</v>
      </c>
      <c r="L74" s="5" t="s">
        <v>344</v>
      </c>
      <c r="M74" s="5" t="s">
        <v>345</v>
      </c>
      <c r="N74" s="5" t="s">
        <v>144</v>
      </c>
    </row>
    <row r="75" spans="2:14" x14ac:dyDescent="0.25">
      <c r="B75" s="5">
        <v>20000297</v>
      </c>
      <c r="C75" s="5" t="s">
        <v>140</v>
      </c>
      <c r="D75" s="6">
        <v>40899</v>
      </c>
      <c r="E75" s="5"/>
      <c r="F75" s="5"/>
      <c r="G75" s="2" t="s">
        <v>352</v>
      </c>
      <c r="K75" s="4">
        <v>2373807</v>
      </c>
      <c r="L75" s="5" t="s">
        <v>347</v>
      </c>
      <c r="M75" s="5" t="s">
        <v>348</v>
      </c>
      <c r="N75" s="5" t="s">
        <v>144</v>
      </c>
    </row>
    <row r="76" spans="2:14" x14ac:dyDescent="0.25">
      <c r="B76" s="5">
        <v>20000174</v>
      </c>
      <c r="C76" s="5" t="s">
        <v>140</v>
      </c>
      <c r="D76" s="6">
        <v>36890</v>
      </c>
      <c r="E76" s="5"/>
      <c r="F76" s="5"/>
      <c r="G76" s="2" t="s">
        <v>355</v>
      </c>
      <c r="K76" s="4">
        <v>2603807</v>
      </c>
      <c r="L76" s="5" t="s">
        <v>350</v>
      </c>
      <c r="M76" s="5" t="s">
        <v>351</v>
      </c>
      <c r="N76" s="5" t="s">
        <v>144</v>
      </c>
    </row>
    <row r="77" spans="2:14" x14ac:dyDescent="0.25">
      <c r="B77" s="5">
        <v>20000175</v>
      </c>
      <c r="C77" s="5" t="s">
        <v>140</v>
      </c>
      <c r="D77" s="6">
        <v>36890</v>
      </c>
      <c r="E77" s="5"/>
      <c r="F77" s="5"/>
      <c r="G77" s="2" t="s">
        <v>358</v>
      </c>
      <c r="K77" s="4">
        <v>3519565</v>
      </c>
      <c r="L77" s="5" t="s">
        <v>353</v>
      </c>
      <c r="M77" s="5" t="s">
        <v>354</v>
      </c>
      <c r="N77" s="5" t="s">
        <v>144</v>
      </c>
    </row>
    <row r="78" spans="2:14" x14ac:dyDescent="0.25">
      <c r="B78" s="5">
        <v>20000176</v>
      </c>
      <c r="C78" s="5" t="s">
        <v>140</v>
      </c>
      <c r="D78" s="6">
        <v>36890</v>
      </c>
      <c r="E78" s="5"/>
      <c r="F78" s="5"/>
      <c r="G78" s="2" t="s">
        <v>361</v>
      </c>
      <c r="K78" s="4">
        <v>145239828</v>
      </c>
      <c r="L78" s="5" t="s">
        <v>356</v>
      </c>
      <c r="M78" s="5" t="s">
        <v>357</v>
      </c>
      <c r="N78" s="5" t="s">
        <v>144</v>
      </c>
    </row>
    <row r="79" spans="2:14" x14ac:dyDescent="0.25">
      <c r="B79" s="5">
        <v>20000244</v>
      </c>
      <c r="C79" s="5" t="s">
        <v>140</v>
      </c>
      <c r="D79" s="6">
        <v>39784</v>
      </c>
      <c r="E79" s="5"/>
      <c r="F79" s="5"/>
      <c r="G79" s="2" t="s">
        <v>78</v>
      </c>
      <c r="K79" s="4">
        <v>5112000</v>
      </c>
      <c r="L79" s="5" t="s">
        <v>359</v>
      </c>
      <c r="M79" s="5" t="s">
        <v>360</v>
      </c>
      <c r="N79" s="5" t="s">
        <v>144</v>
      </c>
    </row>
    <row r="80" spans="2:14" x14ac:dyDescent="0.25">
      <c r="B80" s="5">
        <v>20000269</v>
      </c>
      <c r="C80" s="5" t="s">
        <v>140</v>
      </c>
      <c r="D80" s="6">
        <v>40388</v>
      </c>
      <c r="E80" s="5"/>
      <c r="F80" s="5"/>
      <c r="G80" s="2" t="s">
        <v>366</v>
      </c>
      <c r="K80" s="4">
        <v>150000</v>
      </c>
      <c r="L80" s="5" t="s">
        <v>362</v>
      </c>
      <c r="M80" s="5" t="s">
        <v>363</v>
      </c>
      <c r="N80" s="5" t="s">
        <v>144</v>
      </c>
    </row>
    <row r="81" spans="2:14" x14ac:dyDescent="0.25">
      <c r="B81" s="5">
        <v>20000068</v>
      </c>
      <c r="C81" s="5" t="s">
        <v>140</v>
      </c>
      <c r="D81" s="6">
        <v>16438</v>
      </c>
      <c r="E81" s="5"/>
      <c r="F81" s="5"/>
      <c r="G81" s="2" t="s">
        <v>369</v>
      </c>
      <c r="K81" s="4">
        <v>844000</v>
      </c>
      <c r="L81" s="5" t="s">
        <v>364</v>
      </c>
      <c r="M81" s="5" t="s">
        <v>365</v>
      </c>
      <c r="N81" s="5" t="s">
        <v>144</v>
      </c>
    </row>
    <row r="82" spans="2:14" x14ac:dyDescent="0.25">
      <c r="B82" s="5">
        <v>20000285</v>
      </c>
      <c r="C82" s="5" t="s">
        <v>140</v>
      </c>
      <c r="D82" s="6">
        <v>40582</v>
      </c>
      <c r="E82" s="5"/>
      <c r="F82" s="5"/>
      <c r="G82" s="2" t="s">
        <v>372</v>
      </c>
      <c r="K82" s="4">
        <v>320400</v>
      </c>
      <c r="L82" s="5" t="s">
        <v>367</v>
      </c>
      <c r="M82" s="5" t="s">
        <v>368</v>
      </c>
      <c r="N82" s="5" t="s">
        <v>144</v>
      </c>
    </row>
    <row r="83" spans="2:14" x14ac:dyDescent="0.25">
      <c r="B83" s="5">
        <v>20000271</v>
      </c>
      <c r="C83" s="5" t="s">
        <v>140</v>
      </c>
      <c r="D83" s="6">
        <v>40493</v>
      </c>
      <c r="E83" s="5"/>
      <c r="F83" s="5"/>
      <c r="G83" s="2" t="s">
        <v>375</v>
      </c>
      <c r="K83" s="4">
        <v>710400</v>
      </c>
      <c r="L83" s="5" t="s">
        <v>370</v>
      </c>
      <c r="M83" s="5" t="s">
        <v>371</v>
      </c>
      <c r="N83" s="5" t="s">
        <v>144</v>
      </c>
    </row>
    <row r="84" spans="2:14" x14ac:dyDescent="0.25">
      <c r="B84" s="5">
        <v>20000279</v>
      </c>
      <c r="C84" s="5" t="s">
        <v>140</v>
      </c>
      <c r="D84" s="6">
        <v>40529</v>
      </c>
      <c r="E84" s="5"/>
      <c r="F84" s="5"/>
      <c r="G84" s="2" t="s">
        <v>378</v>
      </c>
      <c r="K84" s="4">
        <v>1842321</v>
      </c>
      <c r="L84" s="5" t="s">
        <v>373</v>
      </c>
      <c r="M84" s="5" t="s">
        <v>374</v>
      </c>
      <c r="N84" s="5" t="s">
        <v>144</v>
      </c>
    </row>
    <row r="85" spans="2:14" x14ac:dyDescent="0.25">
      <c r="B85" s="5">
        <v>20000282</v>
      </c>
      <c r="C85" s="5" t="s">
        <v>140</v>
      </c>
      <c r="D85" s="6">
        <v>40522</v>
      </c>
      <c r="E85" s="5"/>
      <c r="F85" s="5"/>
      <c r="G85" s="2" t="s">
        <v>381</v>
      </c>
      <c r="K85" s="4">
        <v>529400</v>
      </c>
      <c r="L85" s="5" t="s">
        <v>376</v>
      </c>
      <c r="M85" s="5" t="s">
        <v>377</v>
      </c>
      <c r="N85" s="5" t="s">
        <v>144</v>
      </c>
    </row>
    <row r="86" spans="2:14" x14ac:dyDescent="0.25">
      <c r="B86" s="5">
        <v>20000270</v>
      </c>
      <c r="C86" s="5" t="s">
        <v>140</v>
      </c>
      <c r="D86" s="6">
        <v>40473</v>
      </c>
      <c r="E86" s="5"/>
      <c r="F86" s="5"/>
      <c r="G86" s="2" t="s">
        <v>384</v>
      </c>
      <c r="K86" s="4">
        <v>114846085</v>
      </c>
      <c r="L86" s="5" t="s">
        <v>379</v>
      </c>
      <c r="M86" s="5" t="s">
        <v>380</v>
      </c>
      <c r="N86" s="5" t="s">
        <v>144</v>
      </c>
    </row>
    <row r="87" spans="2:14" x14ac:dyDescent="0.25">
      <c r="B87" s="5">
        <v>20000263</v>
      </c>
      <c r="C87" s="5" t="s">
        <v>140</v>
      </c>
      <c r="D87" s="6">
        <v>40399</v>
      </c>
      <c r="E87" s="5"/>
      <c r="F87" s="5"/>
      <c r="G87" s="2" t="s">
        <v>387</v>
      </c>
      <c r="K87" s="4">
        <v>28980444</v>
      </c>
      <c r="L87" s="5" t="s">
        <v>382</v>
      </c>
      <c r="M87" s="5" t="s">
        <v>383</v>
      </c>
      <c r="N87" s="5" t="s">
        <v>144</v>
      </c>
    </row>
    <row r="88" spans="2:14" x14ac:dyDescent="0.25">
      <c r="B88" s="5">
        <v>20000064</v>
      </c>
      <c r="C88" s="5" t="s">
        <v>140</v>
      </c>
      <c r="D88" s="6">
        <v>16438</v>
      </c>
      <c r="E88" s="5"/>
      <c r="F88" s="5"/>
      <c r="G88" s="2" t="s">
        <v>390</v>
      </c>
      <c r="K88" s="4">
        <v>429000</v>
      </c>
      <c r="L88" s="5" t="s">
        <v>385</v>
      </c>
      <c r="M88" s="5" t="s">
        <v>386</v>
      </c>
      <c r="N88" s="5" t="s">
        <v>144</v>
      </c>
    </row>
    <row r="89" spans="2:14" x14ac:dyDescent="0.25">
      <c r="B89" s="5">
        <v>20000094</v>
      </c>
      <c r="C89" s="5" t="s">
        <v>140</v>
      </c>
      <c r="D89" s="6">
        <v>36341</v>
      </c>
      <c r="E89" s="5"/>
      <c r="F89" s="5"/>
      <c r="G89" s="2" t="s">
        <v>393</v>
      </c>
      <c r="K89" s="4">
        <v>198873192</v>
      </c>
      <c r="L89" s="5" t="s">
        <v>388</v>
      </c>
      <c r="M89" s="5" t="s">
        <v>389</v>
      </c>
      <c r="N89" s="5" t="s">
        <v>144</v>
      </c>
    </row>
    <row r="90" spans="2:14" x14ac:dyDescent="0.25">
      <c r="B90" s="5">
        <v>20000267</v>
      </c>
      <c r="C90" s="5" t="s">
        <v>140</v>
      </c>
      <c r="D90" s="6">
        <v>40402</v>
      </c>
      <c r="E90" s="5"/>
      <c r="F90" s="5"/>
      <c r="G90" s="2" t="s">
        <v>396</v>
      </c>
      <c r="K90" s="4">
        <v>8638407</v>
      </c>
      <c r="L90" s="5" t="s">
        <v>391</v>
      </c>
      <c r="M90" s="5" t="s">
        <v>392</v>
      </c>
      <c r="N90" s="5" t="s">
        <v>144</v>
      </c>
    </row>
    <row r="91" spans="2:14" x14ac:dyDescent="0.25">
      <c r="B91" s="5">
        <v>20000299</v>
      </c>
      <c r="C91" s="5" t="s">
        <v>140</v>
      </c>
      <c r="D91" s="6">
        <v>40912</v>
      </c>
      <c r="E91" s="5"/>
      <c r="F91" s="5"/>
      <c r="G91" s="2" t="s">
        <v>396</v>
      </c>
      <c r="K91" s="4">
        <v>10710525</v>
      </c>
      <c r="L91" s="5" t="s">
        <v>394</v>
      </c>
      <c r="M91" s="5" t="s">
        <v>395</v>
      </c>
      <c r="N91" s="5" t="s">
        <v>144</v>
      </c>
    </row>
    <row r="92" spans="2:14" x14ac:dyDescent="0.25">
      <c r="B92" s="5">
        <v>20000061</v>
      </c>
      <c r="C92" s="5" t="s">
        <v>140</v>
      </c>
      <c r="D92" s="6">
        <v>16438</v>
      </c>
      <c r="E92" s="5"/>
      <c r="F92" s="5"/>
      <c r="G92" s="2" t="s">
        <v>401</v>
      </c>
      <c r="K92" s="4">
        <v>1958722</v>
      </c>
      <c r="L92" s="5" t="s">
        <v>397</v>
      </c>
      <c r="M92" s="5" t="s">
        <v>398</v>
      </c>
      <c r="N92" s="5" t="s">
        <v>144</v>
      </c>
    </row>
    <row r="93" spans="2:14" x14ac:dyDescent="0.25">
      <c r="B93" s="5">
        <v>20000062</v>
      </c>
      <c r="C93" s="5" t="s">
        <v>140</v>
      </c>
      <c r="D93" s="6">
        <v>16438</v>
      </c>
      <c r="E93" s="5"/>
      <c r="F93" s="5"/>
      <c r="G93" s="2" t="s">
        <v>401</v>
      </c>
      <c r="K93" s="4">
        <v>6618735</v>
      </c>
      <c r="L93" s="5" t="s">
        <v>399</v>
      </c>
      <c r="M93" s="5" t="s">
        <v>400</v>
      </c>
      <c r="N93" s="5" t="s">
        <v>144</v>
      </c>
    </row>
    <row r="94" spans="2:14" x14ac:dyDescent="0.25">
      <c r="B94" s="5">
        <v>20000067</v>
      </c>
      <c r="C94" s="5" t="s">
        <v>140</v>
      </c>
      <c r="D94" s="6">
        <v>16438</v>
      </c>
      <c r="E94" s="5"/>
      <c r="F94" s="5"/>
      <c r="G94" s="2" t="s">
        <v>406</v>
      </c>
      <c r="K94" s="4">
        <v>250000</v>
      </c>
      <c r="L94" s="5" t="s">
        <v>402</v>
      </c>
      <c r="M94" s="5" t="s">
        <v>403</v>
      </c>
      <c r="N94" s="5" t="s">
        <v>144</v>
      </c>
    </row>
    <row r="95" spans="2:14" x14ac:dyDescent="0.25">
      <c r="B95" s="5">
        <v>20000069</v>
      </c>
      <c r="C95" s="5" t="s">
        <v>140</v>
      </c>
      <c r="D95" s="6">
        <v>16438</v>
      </c>
      <c r="E95" s="5"/>
      <c r="F95" s="5"/>
      <c r="G95" s="2" t="s">
        <v>409</v>
      </c>
      <c r="K95" s="4">
        <v>330479950</v>
      </c>
      <c r="L95" s="5" t="s">
        <v>404</v>
      </c>
      <c r="M95" s="5" t="s">
        <v>405</v>
      </c>
      <c r="N95" s="5" t="s">
        <v>144</v>
      </c>
    </row>
    <row r="96" spans="2:14" x14ac:dyDescent="0.25">
      <c r="B96" s="5">
        <v>20000308</v>
      </c>
      <c r="C96" s="5" t="s">
        <v>140</v>
      </c>
      <c r="D96" s="6">
        <v>41834</v>
      </c>
      <c r="E96" s="5"/>
      <c r="F96" s="5"/>
      <c r="G96" s="2" t="s">
        <v>412</v>
      </c>
      <c r="K96" s="4">
        <v>110000</v>
      </c>
      <c r="L96" s="5" t="s">
        <v>407</v>
      </c>
      <c r="M96" s="5" t="s">
        <v>408</v>
      </c>
      <c r="N96" s="5" t="s">
        <v>144</v>
      </c>
    </row>
    <row r="97" spans="2:14" x14ac:dyDescent="0.25">
      <c r="B97" s="5">
        <v>20000065</v>
      </c>
      <c r="C97" s="5" t="s">
        <v>140</v>
      </c>
      <c r="D97" s="6">
        <v>16438</v>
      </c>
      <c r="E97" s="5"/>
      <c r="F97" s="5"/>
      <c r="G97" s="2" t="s">
        <v>415</v>
      </c>
      <c r="K97" s="4">
        <v>708000</v>
      </c>
      <c r="L97" s="5" t="s">
        <v>410</v>
      </c>
      <c r="M97" s="5" t="s">
        <v>411</v>
      </c>
      <c r="N97" s="5" t="s">
        <v>144</v>
      </c>
    </row>
    <row r="98" spans="2:14" x14ac:dyDescent="0.25">
      <c r="B98" s="5">
        <v>20000225</v>
      </c>
      <c r="C98" s="5" t="s">
        <v>140</v>
      </c>
      <c r="D98" s="6">
        <v>39220</v>
      </c>
      <c r="E98" s="5"/>
      <c r="F98" s="5"/>
      <c r="G98" s="2" t="s">
        <v>418</v>
      </c>
      <c r="K98" s="4">
        <v>76900</v>
      </c>
      <c r="L98" s="5" t="s">
        <v>413</v>
      </c>
      <c r="M98" s="5" t="s">
        <v>414</v>
      </c>
      <c r="N98" s="5" t="s">
        <v>144</v>
      </c>
    </row>
    <row r="99" spans="2:14" x14ac:dyDescent="0.25">
      <c r="B99" s="5">
        <v>20000059</v>
      </c>
      <c r="C99" s="5" t="s">
        <v>140</v>
      </c>
      <c r="D99" s="6">
        <v>16438</v>
      </c>
      <c r="E99" s="5"/>
      <c r="F99" s="5"/>
      <c r="G99" s="2" t="s">
        <v>421</v>
      </c>
      <c r="K99" s="4">
        <v>71079326</v>
      </c>
      <c r="L99" s="5" t="s">
        <v>416</v>
      </c>
      <c r="M99" s="5" t="s">
        <v>417</v>
      </c>
      <c r="N99" s="5" t="s">
        <v>144</v>
      </c>
    </row>
    <row r="100" spans="2:14" x14ac:dyDescent="0.25">
      <c r="B100" s="5">
        <v>20000266</v>
      </c>
      <c r="C100" s="5" t="s">
        <v>140</v>
      </c>
      <c r="D100" s="6">
        <v>40399</v>
      </c>
      <c r="E100" s="5"/>
      <c r="F100" s="5"/>
      <c r="G100" s="2" t="s">
        <v>424</v>
      </c>
      <c r="K100" s="4">
        <v>34246722</v>
      </c>
      <c r="L100" s="5" t="s">
        <v>419</v>
      </c>
      <c r="M100" s="5" t="s">
        <v>420</v>
      </c>
      <c r="N100" s="5" t="s">
        <v>144</v>
      </c>
    </row>
    <row r="101" spans="2:14" x14ac:dyDescent="0.25">
      <c r="B101" s="5">
        <v>20000066</v>
      </c>
      <c r="C101" s="5" t="s">
        <v>140</v>
      </c>
      <c r="D101" s="6">
        <v>16438</v>
      </c>
      <c r="E101" s="5"/>
      <c r="F101" s="5"/>
      <c r="G101" s="2" t="s">
        <v>427</v>
      </c>
      <c r="K101" s="4">
        <v>390000</v>
      </c>
      <c r="L101" s="5" t="s">
        <v>422</v>
      </c>
      <c r="M101" s="5" t="s">
        <v>423</v>
      </c>
      <c r="N101" s="5" t="s">
        <v>144</v>
      </c>
    </row>
    <row r="102" spans="2:14" x14ac:dyDescent="0.25">
      <c r="B102" s="5">
        <v>20000063</v>
      </c>
      <c r="C102" s="5" t="s">
        <v>140</v>
      </c>
      <c r="D102" s="6">
        <v>16438</v>
      </c>
      <c r="E102" s="5"/>
      <c r="F102" s="5"/>
      <c r="G102" s="2" t="s">
        <v>430</v>
      </c>
      <c r="K102" s="4">
        <v>7598619</v>
      </c>
      <c r="L102" s="5" t="s">
        <v>425</v>
      </c>
      <c r="M102" s="5" t="s">
        <v>426</v>
      </c>
      <c r="N102" s="5" t="s">
        <v>144</v>
      </c>
    </row>
    <row r="103" spans="2:14" x14ac:dyDescent="0.25">
      <c r="B103" s="5">
        <v>20000060</v>
      </c>
      <c r="C103" s="5" t="s">
        <v>140</v>
      </c>
      <c r="D103" s="6">
        <v>16438</v>
      </c>
      <c r="E103" s="5"/>
      <c r="F103" s="5"/>
      <c r="G103" s="2" t="s">
        <v>433</v>
      </c>
      <c r="K103" s="4">
        <v>1289977</v>
      </c>
      <c r="L103" s="5" t="s">
        <v>428</v>
      </c>
      <c r="M103" s="5" t="s">
        <v>429</v>
      </c>
      <c r="N103" s="5" t="s">
        <v>144</v>
      </c>
    </row>
    <row r="104" spans="2:14" x14ac:dyDescent="0.25">
      <c r="B104" s="5">
        <v>20000114</v>
      </c>
      <c r="C104" s="5" t="s">
        <v>140</v>
      </c>
      <c r="D104" s="6">
        <v>38313</v>
      </c>
      <c r="E104" s="5"/>
      <c r="F104" s="5"/>
      <c r="G104" s="2" t="s">
        <v>436</v>
      </c>
      <c r="K104" s="4">
        <v>79841</v>
      </c>
      <c r="L104" s="5" t="s">
        <v>431</v>
      </c>
      <c r="M104" s="5" t="s">
        <v>432</v>
      </c>
      <c r="N104" s="5" t="s">
        <v>144</v>
      </c>
    </row>
    <row r="105" spans="2:14" x14ac:dyDescent="0.25">
      <c r="B105" s="5">
        <v>20000213</v>
      </c>
      <c r="C105" s="5" t="s">
        <v>140</v>
      </c>
      <c r="D105" s="6">
        <v>38621</v>
      </c>
      <c r="E105" s="5"/>
      <c r="F105" s="5"/>
      <c r="G105" s="2" t="s">
        <v>439</v>
      </c>
      <c r="K105" s="4">
        <v>81100</v>
      </c>
      <c r="L105" s="5" t="s">
        <v>434</v>
      </c>
      <c r="M105" s="5" t="s">
        <v>435</v>
      </c>
      <c r="N105" s="5" t="s">
        <v>144</v>
      </c>
    </row>
    <row r="106" spans="2:14" x14ac:dyDescent="0.25">
      <c r="B106" s="5">
        <v>20000296</v>
      </c>
      <c r="C106" s="5" t="s">
        <v>140</v>
      </c>
      <c r="D106" s="6">
        <v>40848</v>
      </c>
      <c r="E106" s="5"/>
      <c r="F106" s="5"/>
      <c r="G106" s="2" t="s">
        <v>442</v>
      </c>
      <c r="K106" s="4">
        <v>1313200</v>
      </c>
      <c r="L106" s="5" t="s">
        <v>437</v>
      </c>
      <c r="M106" s="5" t="s">
        <v>438</v>
      </c>
      <c r="N106" s="5" t="s">
        <v>144</v>
      </c>
    </row>
    <row r="107" spans="2:14" x14ac:dyDescent="0.25">
      <c r="B107" s="5">
        <v>20000294</v>
      </c>
      <c r="C107" s="5" t="s">
        <v>140</v>
      </c>
      <c r="D107" s="6">
        <v>40834</v>
      </c>
      <c r="E107" s="5"/>
      <c r="F107" s="5"/>
      <c r="G107" s="2" t="s">
        <v>445</v>
      </c>
      <c r="K107" s="4">
        <v>1236250</v>
      </c>
      <c r="L107" s="5" t="s">
        <v>440</v>
      </c>
      <c r="M107" s="5" t="s">
        <v>441</v>
      </c>
      <c r="N107" s="5" t="s">
        <v>144</v>
      </c>
    </row>
    <row r="108" spans="2:14" x14ac:dyDescent="0.25">
      <c r="B108" s="5">
        <v>20000289</v>
      </c>
      <c r="C108" s="5" t="s">
        <v>140</v>
      </c>
      <c r="D108" s="6">
        <v>40687</v>
      </c>
      <c r="E108" s="5"/>
      <c r="F108" s="5"/>
      <c r="G108" s="2" t="s">
        <v>448</v>
      </c>
      <c r="K108" s="4">
        <v>2444950</v>
      </c>
      <c r="L108" s="5" t="s">
        <v>443</v>
      </c>
      <c r="M108" s="5" t="s">
        <v>444</v>
      </c>
      <c r="N108" s="5" t="s">
        <v>144</v>
      </c>
    </row>
    <row r="109" spans="2:14" x14ac:dyDescent="0.25">
      <c r="B109" s="5">
        <v>20000306</v>
      </c>
      <c r="C109" s="5" t="s">
        <v>140</v>
      </c>
      <c r="D109" s="6">
        <v>41767</v>
      </c>
      <c r="E109" s="5"/>
      <c r="F109" s="5"/>
      <c r="G109" s="2" t="s">
        <v>451</v>
      </c>
      <c r="K109" s="4">
        <v>36471876</v>
      </c>
      <c r="L109" s="5" t="s">
        <v>446</v>
      </c>
      <c r="M109" s="5" t="s">
        <v>447</v>
      </c>
      <c r="N109" s="5" t="s">
        <v>144</v>
      </c>
    </row>
    <row r="110" spans="2:14" x14ac:dyDescent="0.25">
      <c r="B110" s="5">
        <v>20000301</v>
      </c>
      <c r="C110" s="5" t="s">
        <v>140</v>
      </c>
      <c r="D110" s="6">
        <v>41421</v>
      </c>
      <c r="E110" s="5"/>
      <c r="F110" s="5"/>
      <c r="G110" s="2" t="s">
        <v>454</v>
      </c>
      <c r="K110" s="4">
        <v>333507712</v>
      </c>
      <c r="L110" s="5" t="s">
        <v>449</v>
      </c>
      <c r="M110" s="5" t="s">
        <v>450</v>
      </c>
      <c r="N110" s="5" t="s">
        <v>144</v>
      </c>
    </row>
    <row r="111" spans="2:14" x14ac:dyDescent="0.25">
      <c r="B111" s="5">
        <v>20000291</v>
      </c>
      <c r="C111" s="5" t="s">
        <v>140</v>
      </c>
      <c r="D111" s="6">
        <v>40725</v>
      </c>
      <c r="E111" s="5"/>
      <c r="F111" s="5"/>
      <c r="G111" s="2" t="s">
        <v>457</v>
      </c>
      <c r="K111" s="4">
        <v>2025610</v>
      </c>
      <c r="L111" s="5" t="s">
        <v>452</v>
      </c>
      <c r="M111" s="5" t="s">
        <v>453</v>
      </c>
      <c r="N111" s="5" t="s">
        <v>144</v>
      </c>
    </row>
    <row r="112" spans="2:14" x14ac:dyDescent="0.25">
      <c r="B112" s="5">
        <v>20000037</v>
      </c>
      <c r="C112" s="5" t="s">
        <v>140</v>
      </c>
      <c r="D112" s="6">
        <v>36341</v>
      </c>
      <c r="E112" s="5"/>
      <c r="F112" s="5"/>
      <c r="G112" s="2" t="s">
        <v>460</v>
      </c>
      <c r="K112" s="4">
        <v>1095690323</v>
      </c>
      <c r="L112" s="5" t="s">
        <v>455</v>
      </c>
      <c r="M112" s="5" t="s">
        <v>456</v>
      </c>
      <c r="N112" s="5" t="s">
        <v>144</v>
      </c>
    </row>
    <row r="113" spans="2:18" x14ac:dyDescent="0.25">
      <c r="B113" s="5">
        <v>20000228</v>
      </c>
      <c r="C113" s="5" t="s">
        <v>140</v>
      </c>
      <c r="D113" s="6">
        <v>39373</v>
      </c>
      <c r="E113" s="5"/>
      <c r="F113" s="5"/>
      <c r="G113" s="2" t="s">
        <v>463</v>
      </c>
      <c r="K113" s="4">
        <v>2957605</v>
      </c>
      <c r="L113" s="5" t="s">
        <v>458</v>
      </c>
      <c r="M113" s="5" t="s">
        <v>459</v>
      </c>
      <c r="N113" s="5" t="s">
        <v>144</v>
      </c>
    </row>
    <row r="114" spans="2:18" x14ac:dyDescent="0.25">
      <c r="B114" s="5">
        <v>20000248</v>
      </c>
      <c r="C114" s="5" t="s">
        <v>140</v>
      </c>
      <c r="D114" s="6">
        <v>39895</v>
      </c>
      <c r="E114" s="5"/>
      <c r="F114" s="5"/>
      <c r="G114" s="2" t="s">
        <v>469</v>
      </c>
      <c r="K114" s="4">
        <v>48260</v>
      </c>
      <c r="L114" s="5" t="s">
        <v>461</v>
      </c>
      <c r="M114" s="5" t="s">
        <v>462</v>
      </c>
      <c r="N114" s="5" t="s">
        <v>144</v>
      </c>
    </row>
    <row r="115" spans="2:18" x14ac:dyDescent="0.25">
      <c r="B115" s="5">
        <v>20000280</v>
      </c>
      <c r="C115" s="5" t="s">
        <v>140</v>
      </c>
      <c r="D115" s="6">
        <v>40513</v>
      </c>
      <c r="E115" s="5"/>
      <c r="F115" s="5"/>
      <c r="G115" s="2" t="s">
        <v>466</v>
      </c>
      <c r="K115" s="4">
        <v>8461450</v>
      </c>
      <c r="L115" s="5" t="s">
        <v>464</v>
      </c>
      <c r="M115" s="5" t="s">
        <v>465</v>
      </c>
      <c r="N115" s="5" t="s">
        <v>144</v>
      </c>
    </row>
    <row r="116" spans="2:18" x14ac:dyDescent="0.25">
      <c r="B116" s="5">
        <v>20000287</v>
      </c>
      <c r="C116" s="5" t="s">
        <v>140</v>
      </c>
      <c r="D116" s="6">
        <v>40668</v>
      </c>
      <c r="E116" s="5"/>
      <c r="F116" s="5"/>
      <c r="G116" s="2" t="s">
        <v>472</v>
      </c>
      <c r="K116" s="4">
        <v>580909693</v>
      </c>
      <c r="L116" s="5" t="s">
        <v>467</v>
      </c>
      <c r="M116" s="5" t="s">
        <v>468</v>
      </c>
      <c r="N116" s="5" t="s">
        <v>144</v>
      </c>
    </row>
    <row r="117" spans="2:18" x14ac:dyDescent="0.25">
      <c r="B117" s="5">
        <v>20000302</v>
      </c>
      <c r="C117" s="5" t="s">
        <v>140</v>
      </c>
      <c r="D117" s="6">
        <v>41457</v>
      </c>
      <c r="E117" s="5"/>
      <c r="F117" s="5"/>
      <c r="G117" s="2" t="s">
        <v>475</v>
      </c>
      <c r="K117" s="4">
        <v>8965877</v>
      </c>
      <c r="L117" s="5" t="s">
        <v>470</v>
      </c>
      <c r="M117" s="5" t="s">
        <v>471</v>
      </c>
      <c r="N117" s="5" t="s">
        <v>144</v>
      </c>
    </row>
    <row r="118" spans="2:18" x14ac:dyDescent="0.25">
      <c r="B118" s="5">
        <v>20000074</v>
      </c>
      <c r="C118" s="5" t="s">
        <v>140</v>
      </c>
      <c r="D118" s="6">
        <v>36341</v>
      </c>
      <c r="E118" s="5"/>
      <c r="F118" s="5"/>
      <c r="G118" s="2" t="s">
        <v>478</v>
      </c>
      <c r="K118" s="4">
        <v>73300</v>
      </c>
      <c r="L118" s="5" t="s">
        <v>473</v>
      </c>
      <c r="M118" s="5" t="s">
        <v>474</v>
      </c>
      <c r="N118" s="5" t="s">
        <v>144</v>
      </c>
    </row>
    <row r="119" spans="2:18" x14ac:dyDescent="0.25">
      <c r="B119" s="5">
        <v>20000262</v>
      </c>
      <c r="C119" s="5" t="s">
        <v>140</v>
      </c>
      <c r="D119" s="6">
        <v>34348</v>
      </c>
      <c r="E119" s="5"/>
      <c r="F119" s="5"/>
      <c r="G119" s="2" t="s">
        <v>480</v>
      </c>
      <c r="K119" s="4">
        <v>367546829</v>
      </c>
      <c r="L119" s="5" t="s">
        <v>476</v>
      </c>
      <c r="M119" s="5" t="s">
        <v>477</v>
      </c>
      <c r="N119" s="5" t="s">
        <v>144</v>
      </c>
      <c r="P119" t="s">
        <v>819</v>
      </c>
      <c r="R119">
        <v>43303423</v>
      </c>
    </row>
    <row r="120" spans="2:18" x14ac:dyDescent="0.25">
      <c r="B120" s="5">
        <v>20000363</v>
      </c>
      <c r="C120" s="5" t="s">
        <v>140</v>
      </c>
      <c r="D120" s="6">
        <v>42789</v>
      </c>
      <c r="E120" s="5"/>
      <c r="F120" s="5"/>
      <c r="G120" s="2" t="s">
        <v>483</v>
      </c>
      <c r="K120" s="4">
        <v>349911977</v>
      </c>
      <c r="L120" s="5">
        <v>-223</v>
      </c>
      <c r="M120" s="5" t="s">
        <v>479</v>
      </c>
      <c r="N120" s="5" t="s">
        <v>144</v>
      </c>
    </row>
    <row r="121" spans="2:18" x14ac:dyDescent="0.25">
      <c r="B121" s="5">
        <v>20000089</v>
      </c>
      <c r="C121" s="5" t="s">
        <v>140</v>
      </c>
      <c r="D121" s="6">
        <v>36526</v>
      </c>
      <c r="E121" s="5"/>
      <c r="F121" s="5"/>
      <c r="G121" s="2" t="s">
        <v>486</v>
      </c>
      <c r="K121" s="4">
        <v>290000</v>
      </c>
      <c r="L121" s="5" t="s">
        <v>481</v>
      </c>
      <c r="M121" s="5" t="s">
        <v>482</v>
      </c>
      <c r="N121" s="5" t="s">
        <v>144</v>
      </c>
    </row>
    <row r="122" spans="2:18" x14ac:dyDescent="0.25">
      <c r="B122" s="5">
        <v>20000088</v>
      </c>
      <c r="C122" s="5" t="s">
        <v>140</v>
      </c>
      <c r="D122" s="6">
        <v>36526</v>
      </c>
      <c r="E122" s="5"/>
      <c r="F122" s="5"/>
      <c r="G122" s="2" t="s">
        <v>110</v>
      </c>
      <c r="K122" s="4">
        <v>25954805</v>
      </c>
      <c r="L122" s="5" t="s">
        <v>484</v>
      </c>
      <c r="M122" s="5" t="s">
        <v>485</v>
      </c>
      <c r="N122" s="5" t="s">
        <v>144</v>
      </c>
    </row>
    <row r="123" spans="2:18" x14ac:dyDescent="0.25">
      <c r="B123" s="5">
        <v>20000278</v>
      </c>
      <c r="C123" s="5" t="s">
        <v>140</v>
      </c>
      <c r="D123" s="6">
        <v>40529</v>
      </c>
      <c r="E123" s="5"/>
      <c r="F123" s="5"/>
      <c r="G123" s="2" t="s">
        <v>490</v>
      </c>
      <c r="K123" s="4">
        <v>12102000</v>
      </c>
      <c r="L123" s="5" t="s">
        <v>487</v>
      </c>
      <c r="M123" s="5">
        <v>0</v>
      </c>
      <c r="N123" s="5" t="s">
        <v>144</v>
      </c>
    </row>
    <row r="124" spans="2:18" x14ac:dyDescent="0.25">
      <c r="B124" s="5">
        <v>20000314</v>
      </c>
      <c r="C124" s="5" t="s">
        <v>140</v>
      </c>
      <c r="D124" s="6">
        <v>42515</v>
      </c>
      <c r="E124" s="5"/>
      <c r="F124" s="5"/>
      <c r="G124" s="2" t="s">
        <v>493</v>
      </c>
      <c r="K124" s="4">
        <v>390400</v>
      </c>
      <c r="L124" s="5" t="s">
        <v>488</v>
      </c>
      <c r="M124" s="5" t="s">
        <v>489</v>
      </c>
      <c r="N124" s="5" t="s">
        <v>144</v>
      </c>
    </row>
    <row r="125" spans="2:18" x14ac:dyDescent="0.25">
      <c r="B125" s="5">
        <v>20000304</v>
      </c>
      <c r="C125" s="5" t="s">
        <v>140</v>
      </c>
      <c r="D125" s="6">
        <v>41786</v>
      </c>
      <c r="E125" s="5"/>
      <c r="F125" s="5"/>
      <c r="G125" s="2" t="s">
        <v>496</v>
      </c>
      <c r="K125" s="4">
        <v>197319</v>
      </c>
      <c r="L125" s="5" t="s">
        <v>491</v>
      </c>
      <c r="M125" s="5" t="s">
        <v>492</v>
      </c>
      <c r="N125" s="5" t="s">
        <v>144</v>
      </c>
    </row>
    <row r="126" spans="2:18" x14ac:dyDescent="0.25">
      <c r="B126" s="5">
        <v>20000331</v>
      </c>
      <c r="C126" s="5" t="s">
        <v>140</v>
      </c>
      <c r="D126" s="6">
        <v>42712</v>
      </c>
      <c r="E126" s="5"/>
      <c r="F126" s="5"/>
      <c r="G126" s="2" t="s">
        <v>499</v>
      </c>
      <c r="K126" s="4">
        <v>620413</v>
      </c>
      <c r="L126" s="5" t="s">
        <v>494</v>
      </c>
      <c r="M126" s="5" t="s">
        <v>495</v>
      </c>
      <c r="N126" s="5" t="s">
        <v>144</v>
      </c>
    </row>
    <row r="127" spans="2:18" x14ac:dyDescent="0.25">
      <c r="B127" s="5">
        <v>20000316</v>
      </c>
      <c r="C127" s="5" t="s">
        <v>140</v>
      </c>
      <c r="D127" s="6">
        <v>42536</v>
      </c>
      <c r="E127" s="5"/>
      <c r="F127" s="5"/>
      <c r="G127" s="2" t="s">
        <v>502</v>
      </c>
      <c r="K127" s="4">
        <v>10201299</v>
      </c>
      <c r="L127" s="5" t="s">
        <v>497</v>
      </c>
      <c r="M127" s="5" t="s">
        <v>498</v>
      </c>
      <c r="N127" s="5" t="s">
        <v>144</v>
      </c>
    </row>
    <row r="128" spans="2:18" x14ac:dyDescent="0.25">
      <c r="B128" s="5">
        <v>20000240</v>
      </c>
      <c r="C128" s="5" t="s">
        <v>140</v>
      </c>
      <c r="D128" s="6">
        <v>39748</v>
      </c>
      <c r="E128" s="5"/>
      <c r="F128" s="5"/>
      <c r="G128" s="2" t="s">
        <v>505</v>
      </c>
      <c r="K128" s="4">
        <v>437205</v>
      </c>
      <c r="L128" s="5" t="s">
        <v>500</v>
      </c>
      <c r="M128" s="5" t="s">
        <v>501</v>
      </c>
      <c r="N128" s="5" t="s">
        <v>144</v>
      </c>
    </row>
    <row r="129" spans="2:14" x14ac:dyDescent="0.25">
      <c r="B129" s="5">
        <v>20000054</v>
      </c>
      <c r="C129" s="5" t="s">
        <v>140</v>
      </c>
      <c r="D129" s="6">
        <v>36341</v>
      </c>
      <c r="E129" s="5"/>
      <c r="F129" s="5"/>
      <c r="G129" s="2" t="s">
        <v>508</v>
      </c>
      <c r="K129" s="4">
        <v>9229450</v>
      </c>
      <c r="L129" s="5" t="s">
        <v>503</v>
      </c>
      <c r="M129" s="5" t="s">
        <v>504</v>
      </c>
      <c r="N129" s="5" t="s">
        <v>144</v>
      </c>
    </row>
    <row r="130" spans="2:14" x14ac:dyDescent="0.25">
      <c r="B130" s="5">
        <v>20000272</v>
      </c>
      <c r="C130" s="5" t="s">
        <v>140</v>
      </c>
      <c r="D130" s="6">
        <v>40512</v>
      </c>
      <c r="E130" s="5"/>
      <c r="F130" s="5"/>
      <c r="G130" s="2" t="s">
        <v>511</v>
      </c>
      <c r="K130" s="4">
        <v>38632490</v>
      </c>
      <c r="L130" s="5" t="s">
        <v>506</v>
      </c>
      <c r="M130" s="5" t="s">
        <v>507</v>
      </c>
      <c r="N130" s="5" t="s">
        <v>144</v>
      </c>
    </row>
    <row r="131" spans="2:14" x14ac:dyDescent="0.25">
      <c r="B131" s="5">
        <v>20000055</v>
      </c>
      <c r="C131" s="5" t="s">
        <v>140</v>
      </c>
      <c r="D131" s="6">
        <v>36341</v>
      </c>
      <c r="E131" s="5"/>
      <c r="F131" s="5"/>
      <c r="G131" s="2" t="s">
        <v>514</v>
      </c>
      <c r="K131" s="4">
        <v>8541853</v>
      </c>
      <c r="L131" s="5" t="s">
        <v>509</v>
      </c>
      <c r="M131" s="5" t="s">
        <v>510</v>
      </c>
      <c r="N131" s="5" t="s">
        <v>144</v>
      </c>
    </row>
    <row r="132" spans="2:14" x14ac:dyDescent="0.25">
      <c r="B132" s="5">
        <v>20000048</v>
      </c>
      <c r="C132" s="5" t="s">
        <v>140</v>
      </c>
      <c r="D132" s="6">
        <v>36341</v>
      </c>
      <c r="E132" s="5"/>
      <c r="F132" s="5"/>
      <c r="G132" s="2" t="s">
        <v>517</v>
      </c>
      <c r="K132" s="4">
        <v>9824716</v>
      </c>
      <c r="L132" s="5" t="s">
        <v>512</v>
      </c>
      <c r="M132" s="5" t="s">
        <v>513</v>
      </c>
      <c r="N132" s="5" t="s">
        <v>144</v>
      </c>
    </row>
    <row r="133" spans="2:14" x14ac:dyDescent="0.25">
      <c r="B133" s="5">
        <v>20000049</v>
      </c>
      <c r="C133" s="5" t="s">
        <v>140</v>
      </c>
      <c r="D133" s="6">
        <v>36341</v>
      </c>
      <c r="E133" s="5"/>
      <c r="F133" s="5"/>
      <c r="G133" s="2" t="s">
        <v>520</v>
      </c>
      <c r="K133" s="4">
        <v>25000</v>
      </c>
      <c r="L133" s="5" t="s">
        <v>515</v>
      </c>
      <c r="M133" s="5" t="s">
        <v>516</v>
      </c>
      <c r="N133" s="5" t="s">
        <v>144</v>
      </c>
    </row>
    <row r="134" spans="2:14" x14ac:dyDescent="0.25">
      <c r="B134" s="5">
        <v>20000050</v>
      </c>
      <c r="C134" s="5" t="s">
        <v>140</v>
      </c>
      <c r="D134" s="6">
        <v>36341</v>
      </c>
      <c r="E134" s="5"/>
      <c r="F134" s="5"/>
      <c r="G134" s="2" t="s">
        <v>523</v>
      </c>
      <c r="K134" s="4">
        <v>1456177</v>
      </c>
      <c r="L134" s="5" t="s">
        <v>518</v>
      </c>
      <c r="M134" s="5" t="s">
        <v>519</v>
      </c>
      <c r="N134" s="5" t="s">
        <v>144</v>
      </c>
    </row>
    <row r="135" spans="2:14" x14ac:dyDescent="0.25">
      <c r="B135" s="5">
        <v>20000051</v>
      </c>
      <c r="C135" s="5" t="s">
        <v>140</v>
      </c>
      <c r="D135" s="6">
        <v>36341</v>
      </c>
      <c r="E135" s="5"/>
      <c r="F135" s="5"/>
      <c r="G135" s="2" t="s">
        <v>526</v>
      </c>
      <c r="K135" s="4">
        <v>621000</v>
      </c>
      <c r="L135" s="5" t="s">
        <v>521</v>
      </c>
      <c r="M135" s="5" t="s">
        <v>522</v>
      </c>
      <c r="N135" s="5" t="s">
        <v>144</v>
      </c>
    </row>
    <row r="136" spans="2:14" x14ac:dyDescent="0.25">
      <c r="B136" s="5">
        <v>20000052</v>
      </c>
      <c r="C136" s="5" t="s">
        <v>140</v>
      </c>
      <c r="D136" s="6">
        <v>36341</v>
      </c>
      <c r="E136" s="5"/>
      <c r="F136" s="5"/>
      <c r="G136" s="2" t="s">
        <v>529</v>
      </c>
      <c r="K136" s="4">
        <v>72236140</v>
      </c>
      <c r="L136" s="5" t="s">
        <v>524</v>
      </c>
      <c r="M136" s="5" t="s">
        <v>525</v>
      </c>
      <c r="N136" s="5" t="s">
        <v>144</v>
      </c>
    </row>
    <row r="137" spans="2:14" x14ac:dyDescent="0.25">
      <c r="B137" s="5">
        <v>20000053</v>
      </c>
      <c r="C137" s="5" t="s">
        <v>140</v>
      </c>
      <c r="D137" s="6">
        <v>36341</v>
      </c>
      <c r="E137" s="5"/>
      <c r="F137" s="5"/>
      <c r="G137" s="2" t="s">
        <v>532</v>
      </c>
      <c r="K137" s="4">
        <v>9352018</v>
      </c>
      <c r="L137" s="5" t="s">
        <v>527</v>
      </c>
      <c r="M137" s="5" t="s">
        <v>528</v>
      </c>
      <c r="N137" s="5" t="s">
        <v>144</v>
      </c>
    </row>
    <row r="138" spans="2:14" x14ac:dyDescent="0.25">
      <c r="B138" s="5">
        <v>20000072</v>
      </c>
      <c r="C138" s="5" t="s">
        <v>140</v>
      </c>
      <c r="D138" s="6">
        <v>36341</v>
      </c>
      <c r="E138" s="5"/>
      <c r="F138" s="5"/>
      <c r="G138" s="2" t="s">
        <v>535</v>
      </c>
      <c r="K138" s="4">
        <v>1097500</v>
      </c>
      <c r="L138" s="5" t="s">
        <v>530</v>
      </c>
      <c r="M138" s="5" t="s">
        <v>531</v>
      </c>
      <c r="N138" s="5" t="s">
        <v>144</v>
      </c>
    </row>
    <row r="139" spans="2:14" x14ac:dyDescent="0.25">
      <c r="B139" s="5">
        <v>20000073</v>
      </c>
      <c r="C139" s="5" t="s">
        <v>140</v>
      </c>
      <c r="D139" s="6">
        <v>36341</v>
      </c>
      <c r="E139" s="5"/>
      <c r="F139" s="5"/>
      <c r="G139" s="2" t="s">
        <v>535</v>
      </c>
      <c r="K139" s="4">
        <v>2270778</v>
      </c>
      <c r="L139" s="5" t="s">
        <v>533</v>
      </c>
      <c r="M139" s="5" t="s">
        <v>534</v>
      </c>
      <c r="N139" s="5" t="s">
        <v>144</v>
      </c>
    </row>
    <row r="140" spans="2:14" x14ac:dyDescent="0.25">
      <c r="B140" s="5">
        <v>20000324</v>
      </c>
      <c r="C140" s="5" t="s">
        <v>140</v>
      </c>
      <c r="D140" s="6">
        <v>42601</v>
      </c>
      <c r="E140" s="5"/>
      <c r="F140" s="5"/>
      <c r="G140" s="2" t="s">
        <v>535</v>
      </c>
      <c r="K140" s="4">
        <v>2887000</v>
      </c>
      <c r="L140" s="5" t="s">
        <v>536</v>
      </c>
      <c r="M140" s="5" t="s">
        <v>537</v>
      </c>
      <c r="N140" s="5" t="s">
        <v>144</v>
      </c>
    </row>
    <row r="141" spans="2:14" x14ac:dyDescent="0.25">
      <c r="B141" s="5">
        <v>20000325</v>
      </c>
      <c r="C141" s="5" t="s">
        <v>140</v>
      </c>
      <c r="D141" s="6">
        <v>42601</v>
      </c>
      <c r="E141" s="5"/>
      <c r="F141" s="5"/>
      <c r="G141" s="2" t="s">
        <v>535</v>
      </c>
      <c r="K141" s="4">
        <v>8705759</v>
      </c>
      <c r="L141" s="5" t="s">
        <v>538</v>
      </c>
      <c r="M141" s="5" t="s">
        <v>539</v>
      </c>
      <c r="N141" s="5" t="s">
        <v>144</v>
      </c>
    </row>
    <row r="142" spans="2:14" x14ac:dyDescent="0.25">
      <c r="B142" s="5">
        <v>20000326</v>
      </c>
      <c r="C142" s="5" t="s">
        <v>140</v>
      </c>
      <c r="D142" s="6">
        <v>42601</v>
      </c>
      <c r="E142" s="5"/>
      <c r="F142" s="5"/>
      <c r="G142" s="2" t="s">
        <v>535</v>
      </c>
      <c r="K142" s="4">
        <v>295807774</v>
      </c>
      <c r="L142" s="5" t="s">
        <v>540</v>
      </c>
      <c r="M142" s="5" t="s">
        <v>541</v>
      </c>
      <c r="N142" s="5" t="s">
        <v>144</v>
      </c>
    </row>
    <row r="143" spans="2:14" x14ac:dyDescent="0.25">
      <c r="B143" s="5">
        <v>20000327</v>
      </c>
      <c r="C143" s="5" t="s">
        <v>140</v>
      </c>
      <c r="D143" s="6">
        <v>42601</v>
      </c>
      <c r="E143" s="5"/>
      <c r="F143" s="5"/>
      <c r="G143" s="2" t="s">
        <v>535</v>
      </c>
      <c r="K143" s="4">
        <v>521569352</v>
      </c>
      <c r="L143" s="5" t="s">
        <v>542</v>
      </c>
      <c r="M143" s="5" t="s">
        <v>543</v>
      </c>
      <c r="N143" s="5" t="s">
        <v>144</v>
      </c>
    </row>
    <row r="144" spans="2:14" x14ac:dyDescent="0.25">
      <c r="B144" s="5">
        <v>20000328</v>
      </c>
      <c r="C144" s="5" t="s">
        <v>140</v>
      </c>
      <c r="D144" s="6">
        <v>42601</v>
      </c>
      <c r="E144" s="5"/>
      <c r="F144" s="5"/>
      <c r="G144" s="2" t="s">
        <v>548</v>
      </c>
      <c r="K144" s="4">
        <v>488957</v>
      </c>
      <c r="L144" s="5" t="s">
        <v>544</v>
      </c>
      <c r="M144" s="5" t="s">
        <v>545</v>
      </c>
      <c r="N144" s="5" t="s">
        <v>144</v>
      </c>
    </row>
    <row r="145" spans="2:14" x14ac:dyDescent="0.25">
      <c r="B145" s="5">
        <v>20000329</v>
      </c>
      <c r="C145" s="5" t="s">
        <v>140</v>
      </c>
      <c r="D145" s="6">
        <v>42601</v>
      </c>
      <c r="E145" s="5"/>
      <c r="F145" s="5"/>
      <c r="G145" s="2" t="s">
        <v>551</v>
      </c>
      <c r="K145" s="4">
        <v>318306714</v>
      </c>
      <c r="L145" s="5" t="s">
        <v>546</v>
      </c>
      <c r="M145" s="5" t="s">
        <v>547</v>
      </c>
      <c r="N145" s="5" t="s">
        <v>144</v>
      </c>
    </row>
    <row r="146" spans="2:14" x14ac:dyDescent="0.25">
      <c r="B146" s="5">
        <v>20000245</v>
      </c>
      <c r="C146" s="5" t="s">
        <v>140</v>
      </c>
      <c r="D146" s="6">
        <v>39812</v>
      </c>
      <c r="E146" s="5"/>
      <c r="F146" s="5"/>
      <c r="G146" s="2" t="s">
        <v>554</v>
      </c>
      <c r="K146" s="4">
        <v>71105248</v>
      </c>
      <c r="L146" s="5" t="s">
        <v>549</v>
      </c>
      <c r="M146" s="5" t="s">
        <v>550</v>
      </c>
      <c r="N146" s="5" t="s">
        <v>144</v>
      </c>
    </row>
    <row r="147" spans="2:14" x14ac:dyDescent="0.25">
      <c r="B147" s="5">
        <v>20000036</v>
      </c>
      <c r="C147" s="5" t="s">
        <v>140</v>
      </c>
      <c r="D147" s="6">
        <v>36341</v>
      </c>
      <c r="E147" s="5"/>
      <c r="F147" s="5"/>
      <c r="G147" s="2" t="s">
        <v>557</v>
      </c>
      <c r="K147" s="4">
        <v>659441933</v>
      </c>
      <c r="L147" s="5" t="s">
        <v>552</v>
      </c>
      <c r="M147" s="5" t="s">
        <v>553</v>
      </c>
      <c r="N147" s="5" t="s">
        <v>144</v>
      </c>
    </row>
    <row r="148" spans="2:14" x14ac:dyDescent="0.25">
      <c r="B148" s="5">
        <v>20000035</v>
      </c>
      <c r="C148" s="5" t="s">
        <v>140</v>
      </c>
      <c r="D148" s="6">
        <v>36341</v>
      </c>
      <c r="E148" s="5"/>
      <c r="F148" s="5"/>
      <c r="G148" s="2" t="s">
        <v>560</v>
      </c>
      <c r="K148" s="4">
        <v>115275</v>
      </c>
      <c r="L148" s="5" t="s">
        <v>555</v>
      </c>
      <c r="M148" s="5" t="s">
        <v>556</v>
      </c>
      <c r="N148" s="5" t="s">
        <v>144</v>
      </c>
    </row>
    <row r="149" spans="2:14" x14ac:dyDescent="0.25">
      <c r="B149" s="5">
        <v>20000002</v>
      </c>
      <c r="C149" s="5" t="s">
        <v>140</v>
      </c>
      <c r="D149" s="6">
        <v>36341</v>
      </c>
      <c r="E149" s="5"/>
      <c r="F149" s="5"/>
      <c r="G149" s="2" t="s">
        <v>563</v>
      </c>
      <c r="K149" s="4">
        <v>1961791017</v>
      </c>
      <c r="L149" s="5" t="s">
        <v>558</v>
      </c>
      <c r="M149" s="5" t="s">
        <v>559</v>
      </c>
      <c r="N149" s="5" t="s">
        <v>144</v>
      </c>
    </row>
    <row r="150" spans="2:14" x14ac:dyDescent="0.25">
      <c r="B150" s="5">
        <v>20000257</v>
      </c>
      <c r="C150" s="5" t="s">
        <v>140</v>
      </c>
      <c r="D150" s="6">
        <v>40164</v>
      </c>
      <c r="E150" s="5"/>
      <c r="F150" s="5"/>
      <c r="G150" s="2" t="s">
        <v>566</v>
      </c>
      <c r="K150" s="4">
        <v>24117243</v>
      </c>
      <c r="L150" s="5" t="s">
        <v>561</v>
      </c>
      <c r="M150" s="5" t="s">
        <v>562</v>
      </c>
      <c r="N150" s="5" t="s">
        <v>144</v>
      </c>
    </row>
    <row r="151" spans="2:14" x14ac:dyDescent="0.25">
      <c r="B151" s="5">
        <v>20000003</v>
      </c>
      <c r="C151" s="5" t="s">
        <v>140</v>
      </c>
      <c r="D151" s="6">
        <v>36341</v>
      </c>
      <c r="E151" s="5"/>
      <c r="F151" s="5"/>
      <c r="G151" s="2" t="s">
        <v>569</v>
      </c>
      <c r="K151" s="4">
        <v>15891416</v>
      </c>
      <c r="L151" s="5" t="s">
        <v>564</v>
      </c>
      <c r="M151" s="5" t="s">
        <v>565</v>
      </c>
      <c r="N151" s="5" t="s">
        <v>144</v>
      </c>
    </row>
    <row r="152" spans="2:14" x14ac:dyDescent="0.25">
      <c r="B152" s="5">
        <v>20000004</v>
      </c>
      <c r="C152" s="5" t="s">
        <v>140</v>
      </c>
      <c r="D152" s="6">
        <v>36341</v>
      </c>
      <c r="E152" s="5"/>
      <c r="F152" s="5"/>
      <c r="G152" s="2" t="s">
        <v>572</v>
      </c>
      <c r="K152" s="4">
        <v>397375</v>
      </c>
      <c r="L152" s="5" t="s">
        <v>567</v>
      </c>
      <c r="M152" s="5" t="s">
        <v>568</v>
      </c>
      <c r="N152" s="5" t="s">
        <v>144</v>
      </c>
    </row>
    <row r="153" spans="2:14" x14ac:dyDescent="0.25">
      <c r="B153" s="5">
        <v>20000005</v>
      </c>
      <c r="C153" s="5" t="s">
        <v>140</v>
      </c>
      <c r="D153" s="6">
        <v>37210</v>
      </c>
      <c r="E153" s="5"/>
      <c r="F153" s="5"/>
      <c r="G153" s="2" t="s">
        <v>575</v>
      </c>
      <c r="K153" s="4">
        <v>1545118770</v>
      </c>
      <c r="L153" s="5" t="s">
        <v>570</v>
      </c>
      <c r="M153" s="5" t="s">
        <v>571</v>
      </c>
      <c r="N153" s="5" t="s">
        <v>144</v>
      </c>
    </row>
    <row r="154" spans="2:14" x14ac:dyDescent="0.25">
      <c r="B154" s="5">
        <v>20000098</v>
      </c>
      <c r="C154" s="5" t="s">
        <v>140</v>
      </c>
      <c r="D154" s="6">
        <v>37830</v>
      </c>
      <c r="E154" s="5"/>
      <c r="F154" s="5"/>
      <c r="G154" s="2" t="s">
        <v>578</v>
      </c>
      <c r="K154" s="4">
        <v>637000</v>
      </c>
      <c r="L154" s="5" t="s">
        <v>573</v>
      </c>
      <c r="M154" s="5" t="s">
        <v>574</v>
      </c>
      <c r="N154" s="5" t="s">
        <v>144</v>
      </c>
    </row>
    <row r="155" spans="2:14" x14ac:dyDescent="0.25">
      <c r="B155" s="5">
        <v>20000001</v>
      </c>
      <c r="C155" s="5" t="s">
        <v>140</v>
      </c>
      <c r="D155" s="6">
        <v>36341</v>
      </c>
      <c r="E155" s="5"/>
      <c r="F155" s="5"/>
      <c r="G155" s="2" t="s">
        <v>581</v>
      </c>
      <c r="K155" s="4">
        <v>4617000</v>
      </c>
      <c r="L155" s="5" t="s">
        <v>576</v>
      </c>
      <c r="M155" s="5" t="s">
        <v>577</v>
      </c>
      <c r="N155" s="5" t="s">
        <v>144</v>
      </c>
    </row>
    <row r="156" spans="2:14" x14ac:dyDescent="0.25">
      <c r="B156" s="5">
        <v>20000057</v>
      </c>
      <c r="C156" s="5" t="s">
        <v>140</v>
      </c>
      <c r="D156" s="6">
        <v>36341</v>
      </c>
      <c r="E156" s="5"/>
      <c r="F156" s="5"/>
      <c r="G156" s="2" t="s">
        <v>584</v>
      </c>
      <c r="K156" s="4">
        <v>498000</v>
      </c>
      <c r="L156" s="5" t="s">
        <v>579</v>
      </c>
      <c r="M156" s="5" t="s">
        <v>580</v>
      </c>
      <c r="N156" s="5" t="s">
        <v>144</v>
      </c>
    </row>
    <row r="157" spans="2:14" x14ac:dyDescent="0.25">
      <c r="B157" s="5">
        <v>20000056</v>
      </c>
      <c r="C157" s="5" t="s">
        <v>140</v>
      </c>
      <c r="D157" s="6">
        <v>36341</v>
      </c>
      <c r="E157" s="5"/>
      <c r="F157" s="5"/>
      <c r="G157" s="2" t="s">
        <v>587</v>
      </c>
      <c r="K157" s="4">
        <v>351395120</v>
      </c>
      <c r="L157" s="5" t="s">
        <v>582</v>
      </c>
      <c r="M157" s="5" t="s">
        <v>583</v>
      </c>
      <c r="N157" s="5" t="s">
        <v>144</v>
      </c>
    </row>
    <row r="158" spans="2:14" x14ac:dyDescent="0.25">
      <c r="B158" s="5">
        <v>20000246</v>
      </c>
      <c r="C158" s="5" t="s">
        <v>140</v>
      </c>
      <c r="D158" s="6">
        <v>39832</v>
      </c>
      <c r="E158" s="5"/>
      <c r="F158" s="5"/>
      <c r="G158" s="2" t="s">
        <v>590</v>
      </c>
      <c r="K158" s="4">
        <v>2348938</v>
      </c>
      <c r="L158" s="5" t="s">
        <v>585</v>
      </c>
      <c r="M158" s="5" t="s">
        <v>586</v>
      </c>
      <c r="N158" s="5" t="s">
        <v>144</v>
      </c>
    </row>
    <row r="159" spans="2:14" x14ac:dyDescent="0.25">
      <c r="B159" s="5">
        <v>20000077</v>
      </c>
      <c r="C159" s="5" t="s">
        <v>140</v>
      </c>
      <c r="D159" s="6">
        <v>36341</v>
      </c>
      <c r="E159" s="5"/>
      <c r="F159" s="5"/>
      <c r="G159" s="2" t="s">
        <v>593</v>
      </c>
      <c r="K159" s="4">
        <v>16456035</v>
      </c>
      <c r="L159" s="5" t="s">
        <v>588</v>
      </c>
      <c r="M159" s="5" t="s">
        <v>589</v>
      </c>
      <c r="N159" s="5" t="s">
        <v>144</v>
      </c>
    </row>
    <row r="160" spans="2:14" x14ac:dyDescent="0.25">
      <c r="B160" s="5">
        <v>20000242</v>
      </c>
      <c r="C160" s="5" t="s">
        <v>140</v>
      </c>
      <c r="D160" s="6">
        <v>39800</v>
      </c>
      <c r="E160" s="5"/>
      <c r="F160" s="5"/>
      <c r="G160" s="2" t="s">
        <v>596</v>
      </c>
      <c r="K160" s="4">
        <v>309673062</v>
      </c>
      <c r="L160" s="5" t="s">
        <v>591</v>
      </c>
      <c r="M160" s="5" t="s">
        <v>592</v>
      </c>
      <c r="N160" s="5" t="s">
        <v>144</v>
      </c>
    </row>
    <row r="161" spans="2:14" x14ac:dyDescent="0.25">
      <c r="B161" s="5">
        <v>20000081</v>
      </c>
      <c r="C161" s="5" t="s">
        <v>140</v>
      </c>
      <c r="D161" s="6">
        <v>37210</v>
      </c>
      <c r="E161" s="5"/>
      <c r="F161" s="5"/>
      <c r="G161" s="2" t="s">
        <v>599</v>
      </c>
      <c r="K161" s="4">
        <v>47863528</v>
      </c>
      <c r="L161" s="5" t="s">
        <v>594</v>
      </c>
      <c r="M161" s="5" t="s">
        <v>595</v>
      </c>
      <c r="N161" s="5" t="s">
        <v>144</v>
      </c>
    </row>
    <row r="162" spans="2:14" x14ac:dyDescent="0.25">
      <c r="B162" s="5">
        <v>20000078</v>
      </c>
      <c r="C162" s="5" t="s">
        <v>140</v>
      </c>
      <c r="D162" s="6">
        <v>37210</v>
      </c>
      <c r="E162" s="5"/>
      <c r="F162" s="5"/>
      <c r="G162" s="2" t="s">
        <v>602</v>
      </c>
      <c r="K162" s="4">
        <v>13862413</v>
      </c>
      <c r="L162" s="5" t="s">
        <v>597</v>
      </c>
      <c r="M162" s="5" t="s">
        <v>598</v>
      </c>
      <c r="N162" s="5" t="s">
        <v>144</v>
      </c>
    </row>
    <row r="163" spans="2:14" x14ac:dyDescent="0.25">
      <c r="B163" s="5">
        <v>20000079</v>
      </c>
      <c r="C163" s="5" t="s">
        <v>140</v>
      </c>
      <c r="D163" s="6">
        <v>37210</v>
      </c>
      <c r="E163" s="5"/>
      <c r="F163" s="5"/>
      <c r="G163" s="2" t="s">
        <v>605</v>
      </c>
      <c r="K163" s="4">
        <v>8094798</v>
      </c>
      <c r="L163" s="5" t="s">
        <v>600</v>
      </c>
      <c r="M163" s="5" t="s">
        <v>601</v>
      </c>
      <c r="N163" s="5" t="s">
        <v>144</v>
      </c>
    </row>
    <row r="164" spans="2:14" x14ac:dyDescent="0.25">
      <c r="B164" s="5">
        <v>20000080</v>
      </c>
      <c r="C164" s="5" t="s">
        <v>140</v>
      </c>
      <c r="D164" s="6">
        <v>37210</v>
      </c>
      <c r="E164" s="5"/>
      <c r="F164" s="5"/>
      <c r="G164" s="2" t="s">
        <v>608</v>
      </c>
      <c r="K164" s="4">
        <v>922546</v>
      </c>
      <c r="L164" s="5" t="s">
        <v>603</v>
      </c>
      <c r="M164" s="5" t="s">
        <v>604</v>
      </c>
      <c r="N164" s="5" t="s">
        <v>144</v>
      </c>
    </row>
    <row r="165" spans="2:14" x14ac:dyDescent="0.25">
      <c r="B165" s="5">
        <v>20000253</v>
      </c>
      <c r="C165" s="5" t="s">
        <v>140</v>
      </c>
      <c r="D165" s="6">
        <v>39927</v>
      </c>
      <c r="E165" s="5"/>
      <c r="F165" s="5"/>
      <c r="G165" s="2" t="s">
        <v>611</v>
      </c>
      <c r="K165" s="4">
        <v>3090886</v>
      </c>
      <c r="L165" s="5" t="s">
        <v>606</v>
      </c>
      <c r="M165" s="5" t="s">
        <v>607</v>
      </c>
      <c r="N165" s="5" t="s">
        <v>144</v>
      </c>
    </row>
    <row r="166" spans="2:14" x14ac:dyDescent="0.25">
      <c r="B166" s="5">
        <v>20000223</v>
      </c>
      <c r="C166" s="5" t="s">
        <v>140</v>
      </c>
      <c r="D166" s="6">
        <v>39048</v>
      </c>
      <c r="E166" s="5"/>
      <c r="F166" s="5"/>
      <c r="G166" s="2" t="s">
        <v>614</v>
      </c>
      <c r="K166" s="4">
        <v>4147622</v>
      </c>
      <c r="L166" s="5" t="s">
        <v>609</v>
      </c>
      <c r="M166" s="5" t="s">
        <v>610</v>
      </c>
      <c r="N166" s="5" t="s">
        <v>144</v>
      </c>
    </row>
    <row r="167" spans="2:14" x14ac:dyDescent="0.25">
      <c r="B167" s="5">
        <v>20000252</v>
      </c>
      <c r="C167" s="5" t="s">
        <v>140</v>
      </c>
      <c r="D167" s="6">
        <v>39927</v>
      </c>
      <c r="E167" s="5"/>
      <c r="F167" s="5"/>
      <c r="G167" s="2" t="s">
        <v>617</v>
      </c>
      <c r="K167" s="4">
        <v>380921308</v>
      </c>
      <c r="L167" s="5" t="s">
        <v>612</v>
      </c>
      <c r="M167" s="5" t="s">
        <v>613</v>
      </c>
      <c r="N167" s="5" t="s">
        <v>144</v>
      </c>
    </row>
    <row r="168" spans="2:14" x14ac:dyDescent="0.25">
      <c r="B168" s="5">
        <v>20000238</v>
      </c>
      <c r="C168" s="5" t="s">
        <v>140</v>
      </c>
      <c r="D168" s="6">
        <v>39716</v>
      </c>
      <c r="E168" s="5"/>
      <c r="F168" s="5"/>
      <c r="G168" s="2" t="s">
        <v>620</v>
      </c>
      <c r="K168" s="4">
        <v>316131716</v>
      </c>
      <c r="L168" s="5" t="s">
        <v>615</v>
      </c>
      <c r="M168" s="5" t="s">
        <v>616</v>
      </c>
      <c r="N168" s="5" t="s">
        <v>144</v>
      </c>
    </row>
    <row r="169" spans="2:14" x14ac:dyDescent="0.25">
      <c r="B169" s="5">
        <v>20000090</v>
      </c>
      <c r="C169" s="5" t="s">
        <v>140</v>
      </c>
      <c r="D169" s="6">
        <v>37438</v>
      </c>
      <c r="E169" s="5"/>
      <c r="F169" s="5"/>
      <c r="G169" s="2" t="s">
        <v>623</v>
      </c>
      <c r="K169" s="4">
        <v>49000</v>
      </c>
      <c r="L169" s="5" t="s">
        <v>618</v>
      </c>
      <c r="M169" s="5" t="s">
        <v>619</v>
      </c>
      <c r="N169" s="5" t="s">
        <v>144</v>
      </c>
    </row>
    <row r="170" spans="2:14" x14ac:dyDescent="0.25">
      <c r="B170" s="5">
        <v>20000032</v>
      </c>
      <c r="C170" s="5" t="s">
        <v>140</v>
      </c>
      <c r="D170" s="6">
        <v>36341</v>
      </c>
      <c r="E170" s="5"/>
      <c r="F170" s="5"/>
      <c r="G170" s="2" t="s">
        <v>626</v>
      </c>
      <c r="K170" s="4">
        <v>136062946</v>
      </c>
      <c r="L170" s="5" t="s">
        <v>621</v>
      </c>
      <c r="M170" s="5" t="s">
        <v>622</v>
      </c>
      <c r="N170" s="5" t="s">
        <v>144</v>
      </c>
    </row>
    <row r="171" spans="2:14" x14ac:dyDescent="0.25">
      <c r="B171" s="5">
        <v>20000212</v>
      </c>
      <c r="C171" s="5" t="s">
        <v>140</v>
      </c>
      <c r="D171" s="6">
        <v>38526</v>
      </c>
      <c r="E171" s="5"/>
      <c r="F171" s="5"/>
      <c r="G171" s="2" t="s">
        <v>629</v>
      </c>
      <c r="K171" s="4">
        <v>1275638</v>
      </c>
      <c r="L171" s="5" t="s">
        <v>624</v>
      </c>
      <c r="M171" s="5" t="s">
        <v>625</v>
      </c>
      <c r="N171" s="5" t="s">
        <v>144</v>
      </c>
    </row>
    <row r="172" spans="2:14" x14ac:dyDescent="0.25">
      <c r="B172" s="5">
        <v>20000124</v>
      </c>
      <c r="C172" s="5" t="s">
        <v>140</v>
      </c>
      <c r="D172" s="6">
        <v>36463</v>
      </c>
      <c r="E172" s="5"/>
      <c r="F172" s="5"/>
      <c r="G172" s="2" t="s">
        <v>635</v>
      </c>
      <c r="K172" s="4">
        <v>1415154725</v>
      </c>
      <c r="L172" s="5" t="s">
        <v>627</v>
      </c>
      <c r="M172" s="5" t="s">
        <v>628</v>
      </c>
      <c r="N172" s="5" t="s">
        <v>144</v>
      </c>
    </row>
    <row r="173" spans="2:14" x14ac:dyDescent="0.25">
      <c r="B173" s="5">
        <v>20000117</v>
      </c>
      <c r="C173" s="5" t="s">
        <v>140</v>
      </c>
      <c r="D173" s="6">
        <v>37112</v>
      </c>
      <c r="E173" s="5"/>
      <c r="F173" s="5"/>
      <c r="G173" s="2" t="s">
        <v>632</v>
      </c>
      <c r="K173" s="4">
        <v>500000</v>
      </c>
      <c r="L173" s="5" t="s">
        <v>630</v>
      </c>
      <c r="M173" s="5" t="s">
        <v>631</v>
      </c>
      <c r="N173" s="5" t="s">
        <v>144</v>
      </c>
    </row>
    <row r="174" spans="2:14" x14ac:dyDescent="0.25">
      <c r="B174" s="5">
        <v>20000268</v>
      </c>
      <c r="C174" s="5" t="s">
        <v>140</v>
      </c>
      <c r="D174" s="6">
        <v>40431</v>
      </c>
      <c r="E174" s="5"/>
      <c r="F174" s="5"/>
      <c r="G174" s="2" t="s">
        <v>638</v>
      </c>
      <c r="K174" s="4">
        <v>3520200</v>
      </c>
      <c r="L174" s="5" t="s">
        <v>633</v>
      </c>
      <c r="M174" s="5" t="s">
        <v>634</v>
      </c>
      <c r="N174" s="5" t="s">
        <v>144</v>
      </c>
    </row>
    <row r="175" spans="2:14" x14ac:dyDescent="0.25">
      <c r="B175" s="5">
        <v>20000038</v>
      </c>
      <c r="C175" s="5" t="s">
        <v>140</v>
      </c>
      <c r="D175" s="6">
        <v>36341</v>
      </c>
      <c r="E175" s="5"/>
      <c r="F175" s="5"/>
      <c r="G175" s="2" t="s">
        <v>641</v>
      </c>
      <c r="K175" s="4">
        <v>144688255</v>
      </c>
      <c r="L175" s="5" t="s">
        <v>636</v>
      </c>
      <c r="M175" s="5" t="s">
        <v>637</v>
      </c>
      <c r="N175" s="5" t="s">
        <v>144</v>
      </c>
    </row>
    <row r="176" spans="2:14" x14ac:dyDescent="0.25">
      <c r="B176" s="5">
        <v>20000119</v>
      </c>
      <c r="C176" s="5" t="s">
        <v>140</v>
      </c>
      <c r="D176" s="6">
        <v>37681</v>
      </c>
      <c r="E176" s="5"/>
      <c r="F176" s="5"/>
      <c r="G176" s="2" t="s">
        <v>644</v>
      </c>
      <c r="K176" s="4">
        <v>2094381</v>
      </c>
      <c r="L176" s="5" t="s">
        <v>639</v>
      </c>
      <c r="M176" s="5" t="s">
        <v>640</v>
      </c>
      <c r="N176" s="5" t="s">
        <v>144</v>
      </c>
    </row>
    <row r="177" spans="2:14" x14ac:dyDescent="0.25">
      <c r="B177" s="5">
        <v>20000118</v>
      </c>
      <c r="C177" s="5" t="s">
        <v>140</v>
      </c>
      <c r="D177" s="6">
        <v>37681</v>
      </c>
      <c r="E177" s="5"/>
      <c r="F177" s="5"/>
      <c r="G177" s="2" t="s">
        <v>647</v>
      </c>
      <c r="K177" s="4">
        <v>120600</v>
      </c>
      <c r="L177" s="5" t="s">
        <v>642</v>
      </c>
      <c r="M177" s="5" t="s">
        <v>643</v>
      </c>
      <c r="N177" s="5" t="s">
        <v>144</v>
      </c>
    </row>
    <row r="178" spans="2:14" x14ac:dyDescent="0.25">
      <c r="B178" s="5">
        <v>20000120</v>
      </c>
      <c r="C178" s="5" t="s">
        <v>140</v>
      </c>
      <c r="D178" s="6">
        <v>37681</v>
      </c>
      <c r="E178" s="5"/>
      <c r="F178" s="5"/>
      <c r="G178" s="2" t="s">
        <v>650</v>
      </c>
      <c r="K178" s="4">
        <v>24000</v>
      </c>
      <c r="L178" s="5" t="s">
        <v>645</v>
      </c>
      <c r="M178" s="5" t="s">
        <v>646</v>
      </c>
      <c r="N178" s="5" t="s">
        <v>144</v>
      </c>
    </row>
    <row r="179" spans="2:14" x14ac:dyDescent="0.25">
      <c r="B179" s="5">
        <v>20000258</v>
      </c>
      <c r="C179" s="5" t="s">
        <v>140</v>
      </c>
      <c r="D179" s="6">
        <v>40200</v>
      </c>
      <c r="E179" s="5"/>
      <c r="F179" s="5"/>
      <c r="G179" s="2" t="s">
        <v>653</v>
      </c>
      <c r="K179" s="4">
        <v>42718766</v>
      </c>
      <c r="L179" s="5" t="s">
        <v>648</v>
      </c>
      <c r="M179" s="5" t="s">
        <v>649</v>
      </c>
      <c r="N179" s="5" t="s">
        <v>144</v>
      </c>
    </row>
    <row r="180" spans="2:14" x14ac:dyDescent="0.25">
      <c r="B180" s="5">
        <v>20000293</v>
      </c>
      <c r="C180" s="5" t="s">
        <v>140</v>
      </c>
      <c r="D180" s="6">
        <v>40794</v>
      </c>
      <c r="E180" s="5"/>
      <c r="F180" s="5"/>
      <c r="G180" s="2" t="s">
        <v>656</v>
      </c>
      <c r="K180" s="4">
        <v>2100000</v>
      </c>
      <c r="L180" s="5" t="s">
        <v>651</v>
      </c>
      <c r="M180" s="5" t="s">
        <v>652</v>
      </c>
      <c r="N180" s="5" t="s">
        <v>144</v>
      </c>
    </row>
    <row r="181" spans="2:14" x14ac:dyDescent="0.25">
      <c r="B181" s="5">
        <v>20000104</v>
      </c>
      <c r="C181" s="5" t="s">
        <v>140</v>
      </c>
      <c r="D181" s="6">
        <v>36341</v>
      </c>
      <c r="E181" s="5"/>
      <c r="F181" s="5"/>
      <c r="G181" s="2" t="s">
        <v>659</v>
      </c>
      <c r="K181" s="4">
        <v>0</v>
      </c>
      <c r="L181" s="5" t="s">
        <v>654</v>
      </c>
      <c r="M181" s="5" t="s">
        <v>655</v>
      </c>
      <c r="N181" s="5" t="s">
        <v>144</v>
      </c>
    </row>
    <row r="182" spans="2:14" x14ac:dyDescent="0.25">
      <c r="B182" s="5">
        <v>20000105</v>
      </c>
      <c r="C182" s="5" t="s">
        <v>140</v>
      </c>
      <c r="D182" s="6">
        <v>38009</v>
      </c>
      <c r="E182" s="5"/>
      <c r="F182" s="5"/>
      <c r="G182" s="2" t="s">
        <v>660</v>
      </c>
      <c r="K182" s="4">
        <v>137500</v>
      </c>
      <c r="L182" s="5" t="s">
        <v>657</v>
      </c>
      <c r="M182" s="5" t="s">
        <v>658</v>
      </c>
      <c r="N182" s="5" t="s">
        <v>144</v>
      </c>
    </row>
    <row r="183" spans="2:14" x14ac:dyDescent="0.25">
      <c r="B183" s="5">
        <v>20000292</v>
      </c>
      <c r="C183" s="5" t="s">
        <v>140</v>
      </c>
      <c r="D183" s="6">
        <v>40743</v>
      </c>
      <c r="E183" s="5"/>
      <c r="F183" s="5"/>
      <c r="G183" s="2" t="s">
        <v>59</v>
      </c>
      <c r="K183" s="4">
        <v>13527771333</v>
      </c>
      <c r="L183" s="5">
        <v>0</v>
      </c>
      <c r="M183" s="5">
        <v>0</v>
      </c>
      <c r="N183" s="5" t="s">
        <v>144</v>
      </c>
    </row>
    <row r="184" spans="2:14" x14ac:dyDescent="0.25">
      <c r="B184" s="5">
        <v>20000309</v>
      </c>
      <c r="C184" s="5" t="s">
        <v>140</v>
      </c>
      <c r="D184" s="6">
        <v>41954</v>
      </c>
      <c r="E184" s="5"/>
      <c r="F184" s="5"/>
      <c r="G184" s="2" t="s">
        <v>665</v>
      </c>
      <c r="K184" s="4">
        <v>13753638154</v>
      </c>
      <c r="L184" s="5" t="s">
        <v>661</v>
      </c>
      <c r="M184" s="5" t="s">
        <v>662</v>
      </c>
      <c r="N184" s="5" t="s">
        <v>144</v>
      </c>
    </row>
    <row r="185" spans="2:14" x14ac:dyDescent="0.25">
      <c r="B185" s="5">
        <v>20000091</v>
      </c>
      <c r="C185" s="5" t="s">
        <v>140</v>
      </c>
      <c r="D185" s="6">
        <v>36463</v>
      </c>
      <c r="E185" s="5"/>
      <c r="F185" s="5"/>
      <c r="G185" s="2" t="s">
        <v>668</v>
      </c>
      <c r="K185" s="4">
        <v>142000</v>
      </c>
      <c r="L185" s="5" t="s">
        <v>663</v>
      </c>
      <c r="M185" s="5" t="s">
        <v>664</v>
      </c>
      <c r="N185" s="5" t="s">
        <v>144</v>
      </c>
    </row>
    <row r="186" spans="2:14" x14ac:dyDescent="0.25">
      <c r="B186" s="5">
        <v>20000083</v>
      </c>
      <c r="C186" s="5" t="s">
        <v>140</v>
      </c>
      <c r="D186" s="6">
        <v>37011</v>
      </c>
      <c r="E186" s="5"/>
      <c r="F186" s="5"/>
      <c r="G186" s="2" t="s">
        <v>671</v>
      </c>
      <c r="K186" s="4">
        <v>218400</v>
      </c>
      <c r="L186" s="5" t="s">
        <v>666</v>
      </c>
      <c r="M186" s="5" t="s">
        <v>667</v>
      </c>
      <c r="N186" s="5" t="s">
        <v>144</v>
      </c>
    </row>
    <row r="187" spans="2:14" x14ac:dyDescent="0.25">
      <c r="B187" s="5">
        <v>20000288</v>
      </c>
      <c r="C187" s="5" t="s">
        <v>140</v>
      </c>
      <c r="D187" s="6">
        <v>40682</v>
      </c>
      <c r="E187" s="5"/>
      <c r="F187" s="5"/>
      <c r="G187" s="2" t="s">
        <v>674</v>
      </c>
      <c r="K187" s="4">
        <v>8368288</v>
      </c>
      <c r="L187" s="5" t="s">
        <v>669</v>
      </c>
      <c r="M187" s="5" t="s">
        <v>670</v>
      </c>
      <c r="N187" s="5" t="s">
        <v>144</v>
      </c>
    </row>
    <row r="188" spans="2:14" x14ac:dyDescent="0.25">
      <c r="B188" s="5">
        <v>20000218</v>
      </c>
      <c r="C188" s="5" t="s">
        <v>140</v>
      </c>
      <c r="D188" s="6">
        <v>38813</v>
      </c>
      <c r="E188" s="5"/>
      <c r="F188" s="5"/>
      <c r="G188" s="2" t="s">
        <v>677</v>
      </c>
      <c r="K188" s="4">
        <v>8586126</v>
      </c>
      <c r="L188" s="5" t="s">
        <v>672</v>
      </c>
      <c r="M188" s="5" t="s">
        <v>673</v>
      </c>
      <c r="N188" s="5" t="s">
        <v>144</v>
      </c>
    </row>
    <row r="189" spans="2:14" x14ac:dyDescent="0.25">
      <c r="B189" s="5">
        <v>20000125</v>
      </c>
      <c r="C189" s="5" t="s">
        <v>140</v>
      </c>
      <c r="D189" s="6">
        <v>37681</v>
      </c>
      <c r="E189" s="5"/>
      <c r="F189" s="5"/>
      <c r="G189" s="2" t="s">
        <v>680</v>
      </c>
      <c r="K189" s="4">
        <v>93036664</v>
      </c>
      <c r="L189" s="5" t="s">
        <v>675</v>
      </c>
      <c r="M189" s="5" t="s">
        <v>676</v>
      </c>
      <c r="N189" s="5" t="s">
        <v>144</v>
      </c>
    </row>
    <row r="190" spans="2:14" x14ac:dyDescent="0.25">
      <c r="B190" s="5">
        <v>20000121</v>
      </c>
      <c r="C190" s="5" t="s">
        <v>140</v>
      </c>
      <c r="D190" s="6">
        <v>37681</v>
      </c>
      <c r="E190" s="5"/>
      <c r="F190" s="5"/>
      <c r="G190" s="2" t="s">
        <v>683</v>
      </c>
      <c r="K190" s="4">
        <v>1198446</v>
      </c>
      <c r="L190" s="5" t="s">
        <v>678</v>
      </c>
      <c r="M190" s="5" t="s">
        <v>679</v>
      </c>
      <c r="N190" s="5" t="s">
        <v>144</v>
      </c>
    </row>
    <row r="191" spans="2:14" x14ac:dyDescent="0.25">
      <c r="B191" s="5">
        <v>20000082</v>
      </c>
      <c r="C191" s="5" t="s">
        <v>140</v>
      </c>
      <c r="D191" s="6">
        <v>36890</v>
      </c>
      <c r="E191" s="5"/>
      <c r="F191" s="5"/>
      <c r="G191" s="2" t="s">
        <v>686</v>
      </c>
      <c r="K191" s="4">
        <v>359611000</v>
      </c>
      <c r="L191" s="5" t="s">
        <v>681</v>
      </c>
      <c r="M191" s="5" t="s">
        <v>682</v>
      </c>
      <c r="N191" s="5" t="s">
        <v>144</v>
      </c>
    </row>
    <row r="192" spans="2:14" x14ac:dyDescent="0.25">
      <c r="B192" s="5">
        <v>20000330</v>
      </c>
      <c r="C192" s="5" t="s">
        <v>140</v>
      </c>
      <c r="D192" s="6">
        <v>42601</v>
      </c>
      <c r="E192" s="5"/>
      <c r="F192" s="5"/>
      <c r="G192" s="2" t="s">
        <v>689</v>
      </c>
      <c r="K192" s="4">
        <v>22024000</v>
      </c>
      <c r="L192" s="5" t="s">
        <v>684</v>
      </c>
      <c r="M192" s="5" t="s">
        <v>685</v>
      </c>
      <c r="N192" s="5" t="s">
        <v>144</v>
      </c>
    </row>
    <row r="193" spans="2:14" x14ac:dyDescent="0.25">
      <c r="B193" s="5">
        <v>20000109</v>
      </c>
      <c r="C193" s="5" t="s">
        <v>140</v>
      </c>
      <c r="D193" s="6">
        <v>36341</v>
      </c>
      <c r="E193" s="5"/>
      <c r="F193" s="5"/>
      <c r="G193" s="2" t="s">
        <v>692</v>
      </c>
      <c r="K193" s="4">
        <v>240129851</v>
      </c>
      <c r="L193" s="5" t="s">
        <v>687</v>
      </c>
      <c r="M193" s="5" t="s">
        <v>688</v>
      </c>
      <c r="N193" s="5" t="s">
        <v>144</v>
      </c>
    </row>
    <row r="194" spans="2:14" x14ac:dyDescent="0.25">
      <c r="B194" s="5">
        <v>20000110</v>
      </c>
      <c r="C194" s="5" t="s">
        <v>140</v>
      </c>
      <c r="D194" s="6">
        <v>36341</v>
      </c>
      <c r="E194" s="5"/>
      <c r="F194" s="5"/>
      <c r="G194" s="2" t="s">
        <v>695</v>
      </c>
      <c r="K194" s="4">
        <v>145683200</v>
      </c>
      <c r="L194" s="5" t="s">
        <v>690</v>
      </c>
      <c r="M194" s="5" t="s">
        <v>691</v>
      </c>
      <c r="N194" s="5" t="s">
        <v>144</v>
      </c>
    </row>
    <row r="195" spans="2:14" x14ac:dyDescent="0.25">
      <c r="B195" s="5">
        <v>20000075</v>
      </c>
      <c r="C195" s="5" t="s">
        <v>140</v>
      </c>
      <c r="D195" s="6">
        <v>36341</v>
      </c>
      <c r="E195" s="5"/>
      <c r="F195" s="5"/>
      <c r="G195" s="2" t="s">
        <v>37</v>
      </c>
      <c r="K195" s="4">
        <v>659601236</v>
      </c>
      <c r="L195" s="5" t="s">
        <v>693</v>
      </c>
      <c r="M195" s="5" t="s">
        <v>694</v>
      </c>
      <c r="N195" s="5" t="s">
        <v>144</v>
      </c>
    </row>
    <row r="196" spans="2:14" x14ac:dyDescent="0.25">
      <c r="B196" s="5">
        <v>20000009</v>
      </c>
      <c r="C196" s="5" t="s">
        <v>140</v>
      </c>
      <c r="D196" s="6">
        <v>36341</v>
      </c>
      <c r="E196" s="5"/>
      <c r="F196" s="5"/>
      <c r="G196" s="2" t="s">
        <v>38</v>
      </c>
      <c r="K196" s="4">
        <v>653486334</v>
      </c>
      <c r="L196" s="5" t="s">
        <v>696</v>
      </c>
      <c r="M196" s="5" t="s">
        <v>697</v>
      </c>
      <c r="N196" s="5" t="s">
        <v>144</v>
      </c>
    </row>
    <row r="197" spans="2:14" x14ac:dyDescent="0.25">
      <c r="B197" s="5">
        <v>20000007</v>
      </c>
      <c r="C197" s="5" t="s">
        <v>140</v>
      </c>
      <c r="D197" s="6">
        <v>36341</v>
      </c>
      <c r="E197" s="5"/>
      <c r="F197" s="5"/>
      <c r="G197" s="2" t="s">
        <v>702</v>
      </c>
      <c r="K197" s="4">
        <v>28443292</v>
      </c>
      <c r="L197" s="5" t="s">
        <v>698</v>
      </c>
      <c r="M197" s="5" t="s">
        <v>699</v>
      </c>
      <c r="N197" s="5" t="s">
        <v>144</v>
      </c>
    </row>
    <row r="198" spans="2:14" x14ac:dyDescent="0.25">
      <c r="B198" s="5">
        <v>20000008</v>
      </c>
      <c r="C198" s="5" t="s">
        <v>140</v>
      </c>
      <c r="D198" s="6">
        <v>36341</v>
      </c>
      <c r="E198" s="5"/>
      <c r="F198" s="5"/>
      <c r="G198" s="2" t="s">
        <v>705</v>
      </c>
      <c r="K198" s="4">
        <v>144588589</v>
      </c>
      <c r="L198" s="5" t="s">
        <v>700</v>
      </c>
      <c r="M198" s="5" t="s">
        <v>701</v>
      </c>
      <c r="N198" s="5" t="s">
        <v>144</v>
      </c>
    </row>
    <row r="199" spans="2:14" x14ac:dyDescent="0.25">
      <c r="B199" s="5">
        <v>20000243</v>
      </c>
      <c r="C199" s="5" t="s">
        <v>140</v>
      </c>
      <c r="D199" s="6">
        <v>39783</v>
      </c>
      <c r="E199" s="5"/>
      <c r="F199" s="5"/>
      <c r="G199" s="2" t="s">
        <v>708</v>
      </c>
      <c r="H199" s="2" t="s">
        <v>130</v>
      </c>
      <c r="K199" s="4">
        <v>387956445</v>
      </c>
      <c r="L199" s="5" t="s">
        <v>703</v>
      </c>
      <c r="M199" s="5" t="s">
        <v>704</v>
      </c>
      <c r="N199" s="5" t="s">
        <v>144</v>
      </c>
    </row>
    <row r="200" spans="2:14" x14ac:dyDescent="0.25">
      <c r="B200" s="5">
        <v>20000006</v>
      </c>
      <c r="C200" s="5" t="s">
        <v>140</v>
      </c>
      <c r="D200" s="6">
        <v>36341</v>
      </c>
      <c r="E200" s="5"/>
      <c r="F200" s="5"/>
      <c r="G200" s="2" t="s">
        <v>12</v>
      </c>
      <c r="K200" s="4">
        <v>37267305</v>
      </c>
      <c r="L200" s="5" t="s">
        <v>706</v>
      </c>
      <c r="M200" s="5" t="s">
        <v>707</v>
      </c>
      <c r="N200" s="5" t="s">
        <v>144</v>
      </c>
    </row>
    <row r="201" spans="2:14" x14ac:dyDescent="0.25">
      <c r="B201" s="5">
        <v>20000259</v>
      </c>
      <c r="C201" s="5" t="s">
        <v>140</v>
      </c>
      <c r="D201" s="6">
        <v>37257</v>
      </c>
      <c r="E201" s="5"/>
      <c r="F201" s="5"/>
      <c r="G201" s="2" t="s">
        <v>728</v>
      </c>
      <c r="K201" s="4">
        <v>5741326</v>
      </c>
      <c r="L201" s="5" t="s">
        <v>709</v>
      </c>
      <c r="M201" s="5" t="s">
        <v>710</v>
      </c>
      <c r="N201" s="5" t="s">
        <v>144</v>
      </c>
    </row>
    <row r="202" spans="2:14" x14ac:dyDescent="0.25">
      <c r="B202" s="5">
        <v>20000286</v>
      </c>
      <c r="C202" s="5" t="s">
        <v>140</v>
      </c>
      <c r="D202" s="6">
        <v>40687</v>
      </c>
      <c r="E202" s="5"/>
      <c r="F202" s="5"/>
      <c r="G202" s="2" t="s">
        <v>711</v>
      </c>
      <c r="K202" s="4">
        <v>432751</v>
      </c>
      <c r="L202" s="5" t="s">
        <v>712</v>
      </c>
      <c r="M202" s="5" t="s">
        <v>713</v>
      </c>
      <c r="N202" s="5" t="s">
        <v>144</v>
      </c>
    </row>
    <row r="203" spans="2:14" x14ac:dyDescent="0.25">
      <c r="B203" s="5">
        <v>20000216</v>
      </c>
      <c r="C203" s="5" t="s">
        <v>140</v>
      </c>
      <c r="D203" s="6">
        <v>38644</v>
      </c>
      <c r="E203" s="5"/>
      <c r="F203" s="5"/>
      <c r="G203" s="2" t="s">
        <v>714</v>
      </c>
      <c r="K203" s="4">
        <v>363918</v>
      </c>
      <c r="L203" s="5" t="s">
        <v>715</v>
      </c>
      <c r="M203" s="5" t="s">
        <v>716</v>
      </c>
      <c r="N203" s="5" t="s">
        <v>144</v>
      </c>
    </row>
    <row r="204" spans="2:14" x14ac:dyDescent="0.25">
      <c r="B204" s="5">
        <v>20000219</v>
      </c>
      <c r="C204" s="5" t="s">
        <v>140</v>
      </c>
      <c r="D204" s="6">
        <v>38952</v>
      </c>
      <c r="E204" s="5"/>
      <c r="F204" s="5"/>
      <c r="G204" s="2" t="s">
        <v>717</v>
      </c>
      <c r="K204" s="4">
        <v>19899715</v>
      </c>
      <c r="L204" s="5" t="s">
        <v>718</v>
      </c>
      <c r="M204" s="5" t="s">
        <v>719</v>
      </c>
      <c r="N204" s="5" t="s">
        <v>144</v>
      </c>
    </row>
    <row r="205" spans="2:14" x14ac:dyDescent="0.25">
      <c r="B205" s="5">
        <v>20000313</v>
      </c>
      <c r="C205" s="5" t="s">
        <v>140</v>
      </c>
      <c r="D205" s="6">
        <v>42227</v>
      </c>
      <c r="E205" s="5"/>
      <c r="F205" s="5"/>
      <c r="G205" s="2" t="s">
        <v>720</v>
      </c>
      <c r="K205" s="4">
        <v>216000</v>
      </c>
      <c r="L205" s="5" t="s">
        <v>721</v>
      </c>
      <c r="M205" s="5" t="s">
        <v>722</v>
      </c>
      <c r="N205" s="5" t="s">
        <v>144</v>
      </c>
    </row>
    <row r="206" spans="2:14" x14ac:dyDescent="0.25">
      <c r="B206" s="5">
        <v>20000217</v>
      </c>
      <c r="C206" s="5" t="s">
        <v>140</v>
      </c>
      <c r="D206" s="6">
        <v>38840</v>
      </c>
      <c r="E206" s="5"/>
      <c r="F206" s="5"/>
      <c r="G206" s="2" t="s">
        <v>723</v>
      </c>
      <c r="K206" s="4">
        <v>588117</v>
      </c>
      <c r="L206" s="5" t="s">
        <v>724</v>
      </c>
      <c r="M206" s="5" t="s">
        <v>725</v>
      </c>
      <c r="N206" s="5" t="s">
        <v>144</v>
      </c>
    </row>
    <row r="207" spans="2:14" x14ac:dyDescent="0.25">
      <c r="B207" s="5">
        <v>20000046</v>
      </c>
      <c r="C207" s="5" t="s">
        <v>140</v>
      </c>
      <c r="D207" s="6">
        <v>36341</v>
      </c>
      <c r="E207" s="5"/>
      <c r="F207" s="5"/>
      <c r="G207" s="2" t="s">
        <v>731</v>
      </c>
      <c r="K207" s="4">
        <v>584912206</v>
      </c>
      <c r="L207" s="5" t="s">
        <v>726</v>
      </c>
      <c r="M207" s="5" t="s">
        <v>727</v>
      </c>
      <c r="N207" s="5" t="s">
        <v>144</v>
      </c>
    </row>
    <row r="208" spans="2:14" x14ac:dyDescent="0.25">
      <c r="B208" s="5">
        <v>20000113</v>
      </c>
      <c r="C208" s="5" t="s">
        <v>140</v>
      </c>
      <c r="D208" s="6">
        <v>37455</v>
      </c>
      <c r="E208" s="5"/>
      <c r="F208" s="5"/>
      <c r="G208" s="2" t="s">
        <v>734</v>
      </c>
      <c r="K208" s="4">
        <v>121530692</v>
      </c>
      <c r="L208" s="5" t="s">
        <v>729</v>
      </c>
      <c r="M208" s="5" t="s">
        <v>730</v>
      </c>
      <c r="N208" s="5" t="s">
        <v>144</v>
      </c>
    </row>
    <row r="209" spans="2:14" x14ac:dyDescent="0.25">
      <c r="B209" s="5">
        <v>20000047</v>
      </c>
      <c r="C209" s="5" t="s">
        <v>140</v>
      </c>
      <c r="D209" s="6">
        <v>36341</v>
      </c>
      <c r="E209" s="5"/>
      <c r="F209" s="5"/>
      <c r="G209" s="2" t="s">
        <v>85</v>
      </c>
      <c r="K209" s="4">
        <v>77410</v>
      </c>
      <c r="L209" s="5" t="s">
        <v>732</v>
      </c>
      <c r="M209" s="5" t="s">
        <v>733</v>
      </c>
      <c r="N209" s="5" t="s">
        <v>144</v>
      </c>
    </row>
    <row r="210" spans="2:14" x14ac:dyDescent="0.25">
      <c r="B210" s="5">
        <v>20000045</v>
      </c>
      <c r="C210" s="5" t="s">
        <v>140</v>
      </c>
      <c r="D210" s="6">
        <v>36341</v>
      </c>
      <c r="E210" s="5"/>
      <c r="F210" s="5"/>
      <c r="G210" s="2" t="s">
        <v>738</v>
      </c>
      <c r="K210" s="4">
        <v>1008685</v>
      </c>
      <c r="L210" s="5" t="s">
        <v>735</v>
      </c>
      <c r="M210" s="5" t="s">
        <v>736</v>
      </c>
      <c r="N210" s="5" t="s">
        <v>144</v>
      </c>
    </row>
    <row r="211" spans="2:14" x14ac:dyDescent="0.25">
      <c r="B211" s="5">
        <v>20000332</v>
      </c>
      <c r="C211" s="5" t="s">
        <v>140</v>
      </c>
      <c r="D211" s="6">
        <v>42720</v>
      </c>
      <c r="E211" s="5"/>
      <c r="F211" s="5"/>
      <c r="G211" s="2" t="s">
        <v>741</v>
      </c>
      <c r="K211" s="4">
        <v>898140</v>
      </c>
      <c r="L211" s="5">
        <v>-450</v>
      </c>
      <c r="M211" s="5" t="s">
        <v>737</v>
      </c>
      <c r="N211" s="5" t="s">
        <v>144</v>
      </c>
    </row>
    <row r="212" spans="2:14" x14ac:dyDescent="0.25">
      <c r="B212" s="5">
        <v>20000320</v>
      </c>
      <c r="C212" s="5" t="s">
        <v>140</v>
      </c>
      <c r="D212" s="6">
        <v>42536</v>
      </c>
      <c r="E212" s="5"/>
      <c r="F212" s="5"/>
      <c r="G212" s="2" t="s">
        <v>744</v>
      </c>
      <c r="K212" s="4">
        <v>7882816</v>
      </c>
      <c r="L212" s="5" t="s">
        <v>739</v>
      </c>
      <c r="M212" s="5" t="s">
        <v>740</v>
      </c>
      <c r="N212" s="5" t="s">
        <v>144</v>
      </c>
    </row>
    <row r="213" spans="2:14" x14ac:dyDescent="0.25">
      <c r="B213" s="5">
        <v>20000112</v>
      </c>
      <c r="C213" s="5" t="s">
        <v>140</v>
      </c>
      <c r="D213" s="6">
        <v>37441</v>
      </c>
      <c r="E213" s="5"/>
      <c r="F213" s="5"/>
      <c r="G213" s="2" t="s">
        <v>747</v>
      </c>
      <c r="K213" s="4">
        <v>50989970</v>
      </c>
      <c r="L213" s="5" t="s">
        <v>742</v>
      </c>
      <c r="M213" s="5" t="s">
        <v>743</v>
      </c>
      <c r="N213" s="5" t="s">
        <v>144</v>
      </c>
    </row>
    <row r="214" spans="2:14" x14ac:dyDescent="0.25">
      <c r="B214" s="5">
        <v>20000256</v>
      </c>
      <c r="C214" s="5" t="s">
        <v>140</v>
      </c>
      <c r="D214" s="6">
        <v>40140</v>
      </c>
      <c r="E214" s="5"/>
      <c r="F214" s="5"/>
      <c r="G214" s="2" t="s">
        <v>750</v>
      </c>
      <c r="K214" s="4">
        <v>518500</v>
      </c>
      <c r="L214" s="5" t="s">
        <v>745</v>
      </c>
      <c r="M214" s="5" t="s">
        <v>746</v>
      </c>
      <c r="N214" s="5" t="s">
        <v>144</v>
      </c>
    </row>
    <row r="215" spans="2:14" x14ac:dyDescent="0.25">
      <c r="B215" s="5">
        <v>20000042</v>
      </c>
      <c r="C215" s="5" t="s">
        <v>140</v>
      </c>
      <c r="D215" s="6">
        <v>36341</v>
      </c>
      <c r="E215" s="5"/>
      <c r="F215" s="5"/>
      <c r="G215" s="2" t="s">
        <v>753</v>
      </c>
      <c r="K215" s="4">
        <v>9165932</v>
      </c>
      <c r="L215" s="5" t="s">
        <v>748</v>
      </c>
      <c r="M215" s="5" t="s">
        <v>749</v>
      </c>
      <c r="N215" s="5" t="s">
        <v>144</v>
      </c>
    </row>
    <row r="216" spans="2:14" x14ac:dyDescent="0.25">
      <c r="B216" s="5">
        <v>20000044</v>
      </c>
      <c r="C216" s="5" t="s">
        <v>140</v>
      </c>
      <c r="D216" s="6">
        <v>36341</v>
      </c>
      <c r="E216" s="5"/>
      <c r="F216" s="5"/>
      <c r="G216" s="2" t="s">
        <v>756</v>
      </c>
      <c r="K216" s="4">
        <v>212800</v>
      </c>
      <c r="L216" s="5" t="s">
        <v>751</v>
      </c>
      <c r="M216" s="5" t="s">
        <v>752</v>
      </c>
      <c r="N216" s="5" t="s">
        <v>144</v>
      </c>
    </row>
    <row r="217" spans="2:14" x14ac:dyDescent="0.25">
      <c r="B217" s="5">
        <v>20000043</v>
      </c>
      <c r="C217" s="5" t="s">
        <v>140</v>
      </c>
      <c r="D217" s="6">
        <v>36341</v>
      </c>
      <c r="E217" s="5"/>
      <c r="F217" s="5"/>
      <c r="G217" s="2" t="s">
        <v>759</v>
      </c>
      <c r="K217" s="4">
        <v>1</v>
      </c>
      <c r="L217" s="5" t="s">
        <v>754</v>
      </c>
      <c r="M217" s="5" t="s">
        <v>755</v>
      </c>
      <c r="N217" s="5" t="s">
        <v>144</v>
      </c>
    </row>
    <row r="218" spans="2:14" x14ac:dyDescent="0.25">
      <c r="B218" s="5">
        <v>20000310</v>
      </c>
      <c r="C218" s="5" t="s">
        <v>140</v>
      </c>
      <c r="D218" s="6">
        <v>41991</v>
      </c>
      <c r="E218" s="5"/>
      <c r="F218" s="5"/>
      <c r="G218" s="2" t="s">
        <v>760</v>
      </c>
      <c r="K218" s="4">
        <v>339620</v>
      </c>
      <c r="L218" s="5" t="s">
        <v>757</v>
      </c>
      <c r="M218" s="5" t="s">
        <v>758</v>
      </c>
      <c r="N218" s="5" t="s">
        <v>144</v>
      </c>
    </row>
    <row r="219" spans="2:14" x14ac:dyDescent="0.25">
      <c r="B219" s="5">
        <v>20000115</v>
      </c>
      <c r="C219" s="5" t="s">
        <v>140</v>
      </c>
      <c r="D219" s="6">
        <v>41731</v>
      </c>
      <c r="E219" s="5"/>
      <c r="F219" s="5"/>
      <c r="G219" s="2" t="s">
        <v>763</v>
      </c>
      <c r="K219" s="4">
        <v>136956</v>
      </c>
      <c r="L219" s="5">
        <v>0</v>
      </c>
      <c r="M219" s="5">
        <v>1</v>
      </c>
      <c r="N219" s="5" t="s">
        <v>144</v>
      </c>
    </row>
    <row r="220" spans="2:14" x14ac:dyDescent="0.25">
      <c r="B220" s="5">
        <v>20000233</v>
      </c>
      <c r="C220" s="5" t="s">
        <v>140</v>
      </c>
      <c r="D220" s="6">
        <v>39433</v>
      </c>
      <c r="E220" s="5"/>
      <c r="F220" s="5"/>
      <c r="G220" s="2" t="s">
        <v>766</v>
      </c>
      <c r="K220" s="4">
        <v>6533000</v>
      </c>
      <c r="L220" s="5" t="s">
        <v>761</v>
      </c>
      <c r="M220" s="5" t="s">
        <v>762</v>
      </c>
      <c r="N220" s="5" t="s">
        <v>144</v>
      </c>
    </row>
    <row r="221" spans="2:14" x14ac:dyDescent="0.25">
      <c r="B221" s="5">
        <v>20000312</v>
      </c>
      <c r="C221" s="5" t="s">
        <v>140</v>
      </c>
      <c r="D221" s="6">
        <v>42159</v>
      </c>
      <c r="E221" s="5"/>
      <c r="F221" s="5"/>
      <c r="G221" s="2" t="s">
        <v>769</v>
      </c>
      <c r="K221" s="4">
        <v>1404300</v>
      </c>
      <c r="L221" s="5" t="s">
        <v>764</v>
      </c>
      <c r="M221" s="5" t="s">
        <v>765</v>
      </c>
      <c r="N221" s="5" t="s">
        <v>144</v>
      </c>
    </row>
    <row r="222" spans="2:14" x14ac:dyDescent="0.25">
      <c r="B222" s="5">
        <v>20000070</v>
      </c>
      <c r="C222" s="5" t="s">
        <v>140</v>
      </c>
      <c r="D222" s="6">
        <v>36341</v>
      </c>
      <c r="E222" s="5"/>
      <c r="F222" s="5"/>
      <c r="G222" s="2" t="s">
        <v>46</v>
      </c>
      <c r="K222" s="4">
        <v>348441436</v>
      </c>
      <c r="L222" s="5" t="s">
        <v>767</v>
      </c>
      <c r="M222" s="5" t="s">
        <v>768</v>
      </c>
      <c r="N222" s="5" t="s">
        <v>144</v>
      </c>
    </row>
    <row r="223" spans="2:14" x14ac:dyDescent="0.25">
      <c r="B223" s="5">
        <v>20000100</v>
      </c>
      <c r="C223" s="5" t="s">
        <v>140</v>
      </c>
      <c r="D223" s="6">
        <v>37407</v>
      </c>
      <c r="E223" s="5"/>
      <c r="F223" s="5"/>
      <c r="G223" s="2" t="s">
        <v>774</v>
      </c>
      <c r="K223" s="4">
        <v>7848650</v>
      </c>
      <c r="L223" s="5" t="s">
        <v>770</v>
      </c>
      <c r="M223" s="5" t="s">
        <v>771</v>
      </c>
      <c r="N223" s="5" t="s">
        <v>144</v>
      </c>
    </row>
    <row r="224" spans="2:14" x14ac:dyDescent="0.25">
      <c r="B224" s="5">
        <v>20000041</v>
      </c>
      <c r="C224" s="5" t="s">
        <v>140</v>
      </c>
      <c r="D224" s="6">
        <v>36341</v>
      </c>
      <c r="E224" s="5"/>
      <c r="F224" s="5"/>
      <c r="G224" s="2" t="s">
        <v>777</v>
      </c>
      <c r="K224" s="4">
        <v>30000</v>
      </c>
      <c r="L224" s="5" t="s">
        <v>772</v>
      </c>
      <c r="M224" s="5" t="s">
        <v>773</v>
      </c>
      <c r="N224" s="5" t="s">
        <v>144</v>
      </c>
    </row>
    <row r="225" spans="2:14" x14ac:dyDescent="0.25">
      <c r="B225" s="5">
        <v>20000099</v>
      </c>
      <c r="C225" s="5" t="s">
        <v>140</v>
      </c>
      <c r="D225" s="6">
        <v>38196</v>
      </c>
      <c r="E225" s="5"/>
      <c r="F225" s="5"/>
      <c r="G225" s="2" t="s">
        <v>780</v>
      </c>
      <c r="K225" s="4">
        <v>1126860</v>
      </c>
      <c r="L225" s="5" t="s">
        <v>775</v>
      </c>
      <c r="M225" s="5" t="s">
        <v>776</v>
      </c>
      <c r="N225" s="5" t="s">
        <v>144</v>
      </c>
    </row>
    <row r="226" spans="2:14" x14ac:dyDescent="0.25">
      <c r="B226" s="5">
        <v>20000123</v>
      </c>
      <c r="C226" s="5" t="s">
        <v>140</v>
      </c>
      <c r="D226" s="6">
        <v>37972</v>
      </c>
      <c r="E226" s="5"/>
      <c r="F226" s="5"/>
      <c r="G226" s="2" t="s">
        <v>783</v>
      </c>
      <c r="K226" s="4">
        <v>2820541</v>
      </c>
      <c r="L226" s="5" t="s">
        <v>778</v>
      </c>
      <c r="M226" s="5" t="s">
        <v>779</v>
      </c>
      <c r="N226" s="5" t="s">
        <v>144</v>
      </c>
    </row>
    <row r="227" spans="2:14" x14ac:dyDescent="0.25">
      <c r="B227" s="5">
        <v>20000103</v>
      </c>
      <c r="C227" s="5" t="s">
        <v>140</v>
      </c>
      <c r="D227" s="6">
        <v>41731</v>
      </c>
      <c r="E227" s="5"/>
      <c r="F227" s="5"/>
      <c r="G227" s="2" t="s">
        <v>786</v>
      </c>
      <c r="K227" s="4">
        <v>356509052</v>
      </c>
      <c r="L227" s="5" t="s">
        <v>781</v>
      </c>
      <c r="M227" s="5" t="s">
        <v>782</v>
      </c>
      <c r="N227" s="5" t="s">
        <v>144</v>
      </c>
    </row>
    <row r="228" spans="2:14" x14ac:dyDescent="0.25">
      <c r="B228" s="5">
        <v>20000235</v>
      </c>
      <c r="C228" s="5" t="s">
        <v>140</v>
      </c>
      <c r="D228" s="6">
        <v>39535</v>
      </c>
      <c r="E228" s="5"/>
      <c r="F228" s="5"/>
      <c r="G228" s="2" t="s">
        <v>789</v>
      </c>
      <c r="K228" s="4">
        <v>482450</v>
      </c>
      <c r="L228" s="5" t="s">
        <v>784</v>
      </c>
      <c r="M228" s="5" t="s">
        <v>785</v>
      </c>
      <c r="N228" s="5" t="s">
        <v>144</v>
      </c>
    </row>
    <row r="229" spans="2:14" x14ac:dyDescent="0.25">
      <c r="B229" s="5">
        <v>20000034</v>
      </c>
      <c r="C229" s="5" t="s">
        <v>140</v>
      </c>
      <c r="D229" s="6">
        <v>36341</v>
      </c>
      <c r="E229" s="5"/>
      <c r="F229" s="5"/>
      <c r="G229" s="2" t="s">
        <v>792</v>
      </c>
      <c r="K229" s="4">
        <v>585840</v>
      </c>
      <c r="L229" s="5" t="s">
        <v>787</v>
      </c>
      <c r="M229" s="5" t="s">
        <v>788</v>
      </c>
      <c r="N229" s="5" t="s">
        <v>144</v>
      </c>
    </row>
    <row r="230" spans="2:14" x14ac:dyDescent="0.25">
      <c r="B230" s="5">
        <v>20000222</v>
      </c>
      <c r="C230" s="5" t="s">
        <v>140</v>
      </c>
      <c r="D230" s="6">
        <v>39069</v>
      </c>
      <c r="E230" s="5"/>
      <c r="F230" s="5"/>
      <c r="G230" s="2" t="s">
        <v>795</v>
      </c>
      <c r="K230" s="4">
        <v>27177590</v>
      </c>
      <c r="L230" s="5" t="s">
        <v>790</v>
      </c>
      <c r="M230" s="5" t="s">
        <v>791</v>
      </c>
      <c r="N230" s="5" t="s">
        <v>144</v>
      </c>
    </row>
    <row r="231" spans="2:14" x14ac:dyDescent="0.25">
      <c r="B231" s="5">
        <v>20000229</v>
      </c>
      <c r="C231" s="5" t="s">
        <v>140</v>
      </c>
      <c r="D231" s="6">
        <v>39398</v>
      </c>
      <c r="E231" s="5"/>
      <c r="F231" s="5"/>
      <c r="G231" s="2" t="s">
        <v>796</v>
      </c>
      <c r="K231" s="4">
        <v>11154380</v>
      </c>
      <c r="L231" s="5" t="s">
        <v>793</v>
      </c>
      <c r="M231" s="5" t="s">
        <v>794</v>
      </c>
      <c r="N231" s="5" t="s">
        <v>144</v>
      </c>
    </row>
    <row r="232" spans="2:14" x14ac:dyDescent="0.25">
      <c r="B232" s="5">
        <v>20000281</v>
      </c>
      <c r="C232" s="5" t="s">
        <v>140</v>
      </c>
      <c r="D232" s="6">
        <v>40180</v>
      </c>
      <c r="E232" s="5"/>
      <c r="F232" s="5"/>
      <c r="G232" s="2" t="s">
        <v>799</v>
      </c>
      <c r="K232" s="4">
        <v>362000</v>
      </c>
      <c r="L232" s="5" t="s">
        <v>797</v>
      </c>
      <c r="M232" s="5" t="s">
        <v>798</v>
      </c>
      <c r="N232" s="5" t="s">
        <v>144</v>
      </c>
    </row>
    <row r="233" spans="2:14" x14ac:dyDescent="0.25">
      <c r="B233" s="5">
        <v>20000284</v>
      </c>
      <c r="C233" s="5" t="s">
        <v>140</v>
      </c>
      <c r="D233" s="6">
        <v>40575</v>
      </c>
      <c r="E233" s="5"/>
      <c r="F233" s="5"/>
      <c r="G233" s="2" t="s">
        <v>802</v>
      </c>
      <c r="K233" s="4">
        <v>1318588</v>
      </c>
      <c r="L233" s="5" t="s">
        <v>800</v>
      </c>
      <c r="M233" s="5" t="s">
        <v>801</v>
      </c>
      <c r="N233" s="5" t="s">
        <v>144</v>
      </c>
    </row>
    <row r="234" spans="2:14" x14ac:dyDescent="0.25">
      <c r="B234" s="5">
        <v>20000250</v>
      </c>
      <c r="C234" s="5" t="s">
        <v>140</v>
      </c>
      <c r="D234" s="6">
        <v>39923</v>
      </c>
      <c r="E234" s="5"/>
      <c r="F234" s="5"/>
      <c r="G234" s="2" t="s">
        <v>805</v>
      </c>
      <c r="K234" s="4">
        <v>10902152</v>
      </c>
      <c r="L234" s="5" t="s">
        <v>803</v>
      </c>
      <c r="M234" s="5" t="s">
        <v>804</v>
      </c>
      <c r="N234" s="5" t="s">
        <v>144</v>
      </c>
    </row>
    <row r="235" spans="2:14" s="7" customFormat="1" x14ac:dyDescent="0.25">
      <c r="B235" s="7">
        <v>20000076</v>
      </c>
      <c r="C235" s="7" t="s">
        <v>140</v>
      </c>
      <c r="D235" s="8">
        <v>36341</v>
      </c>
      <c r="G235" s="9"/>
      <c r="H235" s="9"/>
      <c r="I235" s="9"/>
      <c r="J235" s="9"/>
      <c r="K235" s="10">
        <f>SUM(K3:K234)</f>
        <v>51432449726</v>
      </c>
      <c r="L235" s="7" t="s">
        <v>806</v>
      </c>
      <c r="M235" s="7" t="s">
        <v>807</v>
      </c>
      <c r="N235" s="7" t="s">
        <v>144</v>
      </c>
    </row>
    <row r="236" spans="2:14" x14ac:dyDescent="0.25">
      <c r="B236" s="5"/>
      <c r="C236" s="5"/>
      <c r="D236" s="5"/>
      <c r="E236" s="5"/>
      <c r="F236" s="5"/>
      <c r="L236" s="5"/>
      <c r="M236" s="5"/>
      <c r="N236" s="5"/>
    </row>
  </sheetData>
  <sortState ref="G2:K237">
    <sortCondition ref="G2:G237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elte</dc:creator>
  <cp:lastModifiedBy>user</cp:lastModifiedBy>
  <cp:lastPrinted>2017-09-26T07:15:50Z</cp:lastPrinted>
  <dcterms:created xsi:type="dcterms:W3CDTF">2017-04-26T07:24:53Z</dcterms:created>
  <dcterms:modified xsi:type="dcterms:W3CDTF">2017-09-26T07:15:54Z</dcterms:modified>
</cp:coreProperties>
</file>